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Court Business Information-Reporting\Staffing Survey\End 2023\Juvenile 2023\"/>
    </mc:Choice>
  </mc:AlternateContent>
  <xr:revisionPtr revIDLastSave="0" documentId="13_ncr:1_{08EA4277-11D6-46A8-A788-80A20E363080}" xr6:coauthVersionLast="36" xr6:coauthVersionMax="36" xr10:uidLastSave="{00000000-0000-0000-0000-000000000000}"/>
  <bookViews>
    <workbookView xWindow="0" yWindow="0" windowWidth="21600" windowHeight="9735" xr2:uid="{00000000-000D-0000-FFFF-FFFF00000000}"/>
  </bookViews>
  <sheets>
    <sheet name="2023 Juvenile Dept" sheetId="1" r:id="rId1"/>
  </sheets>
  <definedNames>
    <definedName name="_xlnm.Print_Titles" localSheetId="0">'2023 Juvenile Dept'!$A:$A,'2023 Juvenile Dept'!$1:$2</definedName>
  </definedNames>
  <calcPr calcId="191029"/>
</workbook>
</file>

<file path=xl/calcChain.xml><?xml version="1.0" encoding="utf-8"?>
<calcChain xmlns="http://schemas.openxmlformats.org/spreadsheetml/2006/main">
  <c r="E26" i="1" l="1"/>
  <c r="B36" i="1" l="1"/>
  <c r="AM36" i="1"/>
  <c r="AF36" i="1"/>
  <c r="AM30" i="1"/>
  <c r="B30" i="1"/>
  <c r="BA5" i="1" l="1"/>
  <c r="AM5" i="1"/>
  <c r="AL5" i="1"/>
  <c r="AI5" i="1"/>
  <c r="AF5" i="1"/>
  <c r="B4" i="1" l="1"/>
  <c r="AJ7" i="1" l="1"/>
  <c r="Z7" i="1"/>
  <c r="B5" i="1"/>
  <c r="AM15" i="1"/>
  <c r="B3" i="1"/>
  <c r="B7" i="1" l="1"/>
  <c r="B28" i="1" l="1"/>
  <c r="AD23" i="1" l="1"/>
  <c r="E36" i="1"/>
  <c r="B14" i="1" l="1"/>
  <c r="AD13" i="1" l="1"/>
  <c r="E11" i="1"/>
  <c r="AI11" i="1"/>
  <c r="E22" i="1" l="1"/>
  <c r="AM22" i="1"/>
  <c r="F13" i="1"/>
  <c r="B13" i="1"/>
  <c r="F5" i="1"/>
  <c r="E5" i="1"/>
  <c r="F7" i="1"/>
  <c r="E7" i="1"/>
  <c r="B11" i="1"/>
  <c r="E21" i="1"/>
  <c r="E4" i="1"/>
  <c r="U39" i="1"/>
  <c r="E9" i="1"/>
  <c r="E23" i="1"/>
  <c r="E38" i="1"/>
  <c r="B8" i="1"/>
  <c r="F36" i="1"/>
  <c r="B37" i="1"/>
  <c r="E15" i="1"/>
  <c r="B15" i="1"/>
  <c r="B27" i="1"/>
  <c r="BA27" i="1"/>
  <c r="AM27" i="1"/>
  <c r="F27" i="1" s="1"/>
  <c r="AL27" i="1"/>
  <c r="AD20" i="1"/>
  <c r="E20" i="1" s="1"/>
  <c r="C39" i="1" l="1"/>
  <c r="Z27" i="1" l="1"/>
  <c r="E27" i="1" s="1"/>
  <c r="Z14" i="1"/>
  <c r="B26" i="1" l="1"/>
  <c r="B38" i="1"/>
  <c r="AI37" i="1"/>
  <c r="BA37" i="1" l="1"/>
  <c r="AA13" i="1"/>
  <c r="E13" i="1" s="1"/>
  <c r="Z24" i="1" l="1"/>
  <c r="AS15" i="1"/>
  <c r="F15" i="1" s="1"/>
  <c r="E31" i="1"/>
  <c r="B6" i="1"/>
  <c r="B9" i="1"/>
  <c r="B10" i="1"/>
  <c r="B12" i="1"/>
  <c r="B17" i="1"/>
  <c r="B18" i="1"/>
  <c r="B19" i="1"/>
  <c r="B20" i="1"/>
  <c r="B21" i="1"/>
  <c r="B22" i="1"/>
  <c r="B23" i="1"/>
  <c r="B25" i="1"/>
  <c r="B29" i="1"/>
  <c r="B31" i="1"/>
  <c r="B32" i="1"/>
  <c r="B33" i="1"/>
  <c r="B34" i="1"/>
  <c r="B35" i="1"/>
  <c r="E3" i="1" l="1"/>
  <c r="E37" i="1" l="1"/>
  <c r="E35" i="1"/>
  <c r="E6" i="1"/>
  <c r="E14" i="1"/>
  <c r="E16" i="1"/>
  <c r="E17" i="1"/>
  <c r="E18" i="1"/>
  <c r="E19" i="1"/>
  <c r="E29" i="1"/>
  <c r="E24" i="1" l="1"/>
  <c r="E34" i="1" l="1"/>
  <c r="E10" i="1"/>
  <c r="E30" i="1"/>
  <c r="E8" i="1"/>
  <c r="E25" i="1"/>
  <c r="E12" i="1"/>
  <c r="E28" i="1"/>
  <c r="E33" i="1"/>
  <c r="E32" i="1"/>
  <c r="F17" i="1" l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7" i="1"/>
  <c r="F38" i="1"/>
  <c r="F10" i="1" l="1"/>
  <c r="F12" i="1"/>
  <c r="F14" i="1"/>
  <c r="G39" i="1" l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F6" i="1" l="1"/>
  <c r="F8" i="1"/>
  <c r="F16" i="1"/>
  <c r="F4" i="1"/>
  <c r="F39" i="1" l="1"/>
  <c r="B39" i="1"/>
  <c r="E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Pardee, Michelle</author>
  </authors>
  <commentList>
    <comment ref="AD6" authorId="0" shapeId="0" xr:uid="{B0F4D84A-F9F8-424D-85B8-386C729DB3ED}">
      <text>
        <r>
          <rPr>
            <sz val="9"/>
            <color indexed="81"/>
            <rFont val="Tahoma"/>
            <family val="2"/>
          </rPr>
          <t>Hours vary for 8 employees</t>
        </r>
      </text>
    </comment>
    <comment ref="AD9" authorId="0" shapeId="0" xr:uid="{3FC47CEC-367B-436A-BB6A-E691A6945155}">
      <text>
        <r>
          <rPr>
            <b/>
            <sz val="9"/>
            <color indexed="81"/>
            <rFont val="Tahoma"/>
            <family val="2"/>
          </rPr>
          <t>Hours Vary for 10 employees</t>
        </r>
      </text>
    </comment>
    <comment ref="AW30" authorId="0" shapeId="0" xr:uid="{31FBB50C-C5D4-41A3-9FD2-976C6105BE70}">
      <text>
        <r>
          <rPr>
            <b/>
            <sz val="9"/>
            <color indexed="81"/>
            <rFont val="Tahoma"/>
            <family val="2"/>
          </rPr>
          <t>Hours Vary for 35 Contractors</t>
        </r>
      </text>
    </comment>
    <comment ref="V35" authorId="0" shapeId="0" xr:uid="{E52869D1-B7EC-400A-AD70-ECA9A7E3BA00}">
      <text>
        <r>
          <rPr>
            <b/>
            <sz val="9"/>
            <color indexed="81"/>
            <rFont val="Tahoma"/>
            <family val="2"/>
          </rPr>
          <t>Child Advocates</t>
        </r>
      </text>
    </comment>
    <comment ref="AD36" authorId="0" shapeId="0" xr:uid="{AEF9D7DC-717C-47B5-886A-0893F257814F}">
      <text>
        <r>
          <rPr>
            <b/>
            <sz val="9"/>
            <color indexed="81"/>
            <rFont val="Tahoma"/>
            <family val="2"/>
          </rPr>
          <t>Varies across 4 employees</t>
        </r>
      </text>
    </comment>
  </commentList>
</comments>
</file>

<file path=xl/sharedStrings.xml><?xml version="1.0" encoding="utf-8"?>
<sst xmlns="http://schemas.openxmlformats.org/spreadsheetml/2006/main" count="95" uniqueCount="70">
  <si>
    <t>Interpreter Services</t>
  </si>
  <si>
    <t>Security</t>
  </si>
  <si>
    <t>Information Technology</t>
  </si>
  <si>
    <t>Administrative</t>
  </si>
  <si>
    <t>FTE PERMANENT FULLTIME Staff</t>
  </si>
  <si>
    <t>Staff Workweek</t>
  </si>
  <si>
    <t>FTE PERMANENT FULLTIME staff in categories not listed</t>
  </si>
  <si>
    <t>PARTTIME and TEMPORARY staff in categories not listed</t>
  </si>
  <si>
    <t>CONTRACTORS in categories not listed</t>
  </si>
  <si>
    <t>Statewide Total</t>
  </si>
  <si>
    <t>FTE PERMANENT PART-TIME and TEMPORARY Staff</t>
  </si>
  <si>
    <t>Contractors FTE (Not Included in Total Staff)</t>
  </si>
  <si>
    <t>Benton &amp; Franklin</t>
  </si>
  <si>
    <t>Chelan</t>
  </si>
  <si>
    <t xml:space="preserve">Clark  </t>
  </si>
  <si>
    <t xml:space="preserve">Grays Harbor  </t>
  </si>
  <si>
    <t xml:space="preserve">Kittitas </t>
  </si>
  <si>
    <t xml:space="preserve">Mason    </t>
  </si>
  <si>
    <t xml:space="preserve">Pacific/Wahkiakum </t>
  </si>
  <si>
    <t>Pend Oreille (See Ferry)</t>
  </si>
  <si>
    <t>Stevens  (See Ferry)</t>
  </si>
  <si>
    <t>Wahkiakum (See Pacific)</t>
  </si>
  <si>
    <t>Yakima</t>
  </si>
  <si>
    <t xml:space="preserve"> Juvenile Administrator</t>
  </si>
  <si>
    <t>Deputy Juvenile Court Administrator/Manager</t>
  </si>
  <si>
    <t>Facilities Manager</t>
  </si>
  <si>
    <t>Administrative/Clerical/  Legal Support</t>
  </si>
  <si>
    <t>Accounting Technician/Support</t>
  </si>
  <si>
    <t>Detention Manager</t>
  </si>
  <si>
    <t>Detention Supervisor</t>
  </si>
  <si>
    <t>Detention Officers/Juvenile Corrections Officers</t>
  </si>
  <si>
    <t>Intervention Services Manager</t>
  </si>
  <si>
    <t>Intervention Services Support</t>
  </si>
  <si>
    <t>Community Supervision/Probation Manager</t>
  </si>
  <si>
    <t>Community Supervision/Probation Supervisor</t>
  </si>
  <si>
    <t>Counselor/Probation Counselor</t>
  </si>
  <si>
    <t>Medical/Mental Health Professional Services</t>
  </si>
  <si>
    <t>Administrative/Clerical/ Legal Support</t>
  </si>
  <si>
    <t>Contractors (FTE)</t>
  </si>
  <si>
    <t>Total Part-Time Staff</t>
  </si>
  <si>
    <t>Total Full-Time Staff</t>
  </si>
  <si>
    <t>Klickitat</t>
  </si>
  <si>
    <t>Ferry/Stevens/Pend Oreille</t>
  </si>
  <si>
    <r>
      <t xml:space="preserve">Total </t>
    </r>
    <r>
      <rPr>
        <b/>
        <sz val="10"/>
        <color rgb="FF7030A0"/>
        <rFont val="Calibri"/>
        <family val="2"/>
        <scheme val="minor"/>
      </rPr>
      <t>FTE</t>
    </r>
    <r>
      <rPr>
        <b/>
        <sz val="10"/>
        <rFont val="Calibri"/>
        <family val="2"/>
        <scheme val="minor"/>
      </rPr>
      <t xml:space="preserve"> Staff - 40 Hour Workweek Standard</t>
    </r>
  </si>
  <si>
    <t xml:space="preserve">Cowlitz </t>
  </si>
  <si>
    <t>GALs   (Title 11 and Title 26 only)</t>
  </si>
  <si>
    <t>Snohomish</t>
  </si>
  <si>
    <t xml:space="preserve">Skamania    </t>
  </si>
  <si>
    <t xml:space="preserve">Spokane  </t>
  </si>
  <si>
    <t xml:space="preserve">Thurston   </t>
  </si>
  <si>
    <t xml:space="preserve">Lincoln  </t>
  </si>
  <si>
    <t>Douglas ‡</t>
  </si>
  <si>
    <t>Okanogan  ‡</t>
  </si>
  <si>
    <t>Skagit   ‡</t>
  </si>
  <si>
    <t>Whitman  ‡</t>
  </si>
  <si>
    <t>Lewis  ‡</t>
  </si>
  <si>
    <t xml:space="preserve">King </t>
  </si>
  <si>
    <t xml:space="preserve"> ‡ 2023 survey not received. Previous year's numbers used.</t>
  </si>
  <si>
    <t>Adams    ‡</t>
  </si>
  <si>
    <t xml:space="preserve">Grant </t>
  </si>
  <si>
    <t>Jefferson  ‡</t>
  </si>
  <si>
    <t>Kitsap  ‡</t>
  </si>
  <si>
    <t>San Juan   ‡ should be sending in</t>
  </si>
  <si>
    <t>Walla Walla  ‡</t>
  </si>
  <si>
    <t xml:space="preserve">Whatcom </t>
  </si>
  <si>
    <t xml:space="preserve">Island  </t>
  </si>
  <si>
    <t xml:space="preserve">Clallam  </t>
  </si>
  <si>
    <t xml:space="preserve">Pierce  </t>
  </si>
  <si>
    <t xml:space="preserve">Asotin, Garfield and Columbia    </t>
  </si>
  <si>
    <r>
      <rPr>
        <b/>
        <sz val="14"/>
        <rFont val="Microsoft Sans Serif"/>
        <family val="2"/>
      </rPr>
      <t xml:space="preserve">Juvenile Department Staffng
as of 12/31/2023  </t>
    </r>
    <r>
      <rPr>
        <sz val="14"/>
        <rFont val="Microsoft Sans Serif"/>
        <family val="2"/>
      </rPr>
      <t xml:space="preserve">              </t>
    </r>
    <r>
      <rPr>
        <sz val="11"/>
        <rFont val="Microsoft Sans Serif"/>
        <family val="2"/>
      </rPr>
      <t xml:space="preserve">Counts are full-time equivalent employees (FTEs). </t>
    </r>
    <r>
      <rPr>
        <sz val="14"/>
        <rFont val="Microsoft Sans Serif"/>
        <family val="2"/>
      </rPr>
      <t xml:space="preserve">                                 </t>
    </r>
    <r>
      <rPr>
        <b/>
        <sz val="11"/>
        <color rgb="FFFF0000"/>
        <rFont val="Microsoft Sans Serif"/>
        <family val="2"/>
      </rPr>
      <t xml:space="preserve"> </t>
    </r>
    <r>
      <rPr>
        <sz val="11"/>
        <rFont val="Microsoft Sans Serif"/>
        <family val="2"/>
      </rPr>
      <t xml:space="preserve">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</si>
</sst>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Microsoft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0"/>
      <name val="Calibri"/>
      <family val="2"/>
      <scheme val="minor"/>
    </font>
    <font>
      <sz val="10"/>
      <name val="Microsoft Sans Serif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Microsoft Sans Serif"/>
      <family val="2"/>
    </font>
    <font>
      <sz val="14"/>
      <name val="Microsoft Sans Serif"/>
      <family val="2"/>
    </font>
    <font>
      <b/>
      <sz val="14"/>
      <name val="Microsoft Sans Serif"/>
      <family val="2"/>
    </font>
    <font>
      <b/>
      <sz val="11"/>
      <color rgb="FFFF0000"/>
      <name val="Microsoft Sans Serif"/>
      <family val="2"/>
    </font>
    <font>
      <b/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0" fillId="0" borderId="1" xfId="0" applyBorder="1"/>
    <xf numFmtId="1" fontId="6" fillId="2" borderId="1" xfId="0" applyNumberFormat="1" applyFont="1" applyFill="1" applyBorder="1" applyAlignment="1">
      <alignment horizontal="center" textRotation="90" wrapText="1"/>
    </xf>
    <xf numFmtId="2" fontId="6" fillId="3" borderId="1" xfId="0" applyNumberFormat="1" applyFont="1" applyFill="1" applyBorder="1" applyAlignment="1">
      <alignment horizontal="center" textRotation="90" wrapText="1"/>
    </xf>
    <xf numFmtId="2" fontId="6" fillId="4" borderId="1" xfId="0" applyNumberFormat="1" applyFont="1" applyFill="1" applyBorder="1" applyAlignment="1">
      <alignment horizontal="center" textRotation="90" wrapText="1"/>
    </xf>
    <xf numFmtId="0" fontId="7" fillId="0" borderId="1" xfId="0" applyFont="1" applyFill="1" applyBorder="1"/>
    <xf numFmtId="1" fontId="0" fillId="0" borderId="1" xfId="0" applyNumberFormat="1" applyBorder="1"/>
    <xf numFmtId="0" fontId="8" fillId="0" borderId="1" xfId="0" applyFont="1" applyFill="1" applyBorder="1"/>
    <xf numFmtId="0" fontId="4" fillId="0" borderId="1" xfId="0" applyFont="1" applyBorder="1"/>
    <xf numFmtId="2" fontId="8" fillId="0" borderId="1" xfId="0" applyNumberFormat="1" applyFont="1" applyFill="1" applyBorder="1"/>
    <xf numFmtId="1" fontId="8" fillId="0" borderId="1" xfId="0" applyNumberFormat="1" applyFont="1" applyFill="1" applyBorder="1"/>
    <xf numFmtId="2" fontId="5" fillId="2" borderId="3" xfId="0" applyNumberFormat="1" applyFont="1" applyFill="1" applyBorder="1" applyAlignment="1">
      <alignment horizontal="center" textRotation="90" wrapText="1"/>
    </xf>
    <xf numFmtId="0" fontId="0" fillId="0" borderId="3" xfId="0" applyBorder="1"/>
    <xf numFmtId="2" fontId="8" fillId="0" borderId="2" xfId="0" applyNumberFormat="1" applyFont="1" applyFill="1" applyBorder="1"/>
    <xf numFmtId="0" fontId="0" fillId="0" borderId="2" xfId="0" applyBorder="1"/>
    <xf numFmtId="2" fontId="8" fillId="0" borderId="3" xfId="0" applyNumberFormat="1" applyFont="1" applyFill="1" applyBorder="1"/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horizontal="center"/>
    </xf>
    <xf numFmtId="2" fontId="7" fillId="0" borderId="4" xfId="0" applyNumberFormat="1" applyFont="1" applyFill="1" applyBorder="1"/>
    <xf numFmtId="1" fontId="7" fillId="0" borderId="4" xfId="0" applyNumberFormat="1" applyFont="1" applyFill="1" applyBorder="1"/>
    <xf numFmtId="2" fontId="7" fillId="0" borderId="5" xfId="0" applyNumberFormat="1" applyFont="1" applyFill="1" applyBorder="1"/>
    <xf numFmtId="2" fontId="7" fillId="0" borderId="6" xfId="0" applyNumberFormat="1" applyFont="1" applyFill="1" applyBorder="1"/>
    <xf numFmtId="2" fontId="6" fillId="3" borderId="3" xfId="0" applyNumberFormat="1" applyFont="1" applyFill="1" applyBorder="1" applyAlignment="1">
      <alignment horizontal="center" textRotation="90" wrapText="1"/>
    </xf>
    <xf numFmtId="0" fontId="8" fillId="0" borderId="3" xfId="0" applyFont="1" applyFill="1" applyBorder="1"/>
    <xf numFmtId="2" fontId="6" fillId="4" borderId="2" xfId="0" applyNumberFormat="1" applyFont="1" applyFill="1" applyBorder="1" applyAlignment="1">
      <alignment horizontal="center" textRotation="90" wrapText="1"/>
    </xf>
    <xf numFmtId="2" fontId="6" fillId="3" borderId="2" xfId="0" applyNumberFormat="1" applyFont="1" applyFill="1" applyBorder="1" applyAlignment="1">
      <alignment horizontal="center" textRotation="90" wrapText="1"/>
    </xf>
    <xf numFmtId="2" fontId="6" fillId="5" borderId="2" xfId="0" applyNumberFormat="1" applyFont="1" applyFill="1" applyBorder="1" applyAlignment="1">
      <alignment horizontal="center" textRotation="90" wrapText="1"/>
    </xf>
    <xf numFmtId="2" fontId="6" fillId="5" borderId="1" xfId="0" applyNumberFormat="1" applyFont="1" applyFill="1" applyBorder="1" applyAlignment="1">
      <alignment horizontal="center" textRotation="90" wrapText="1"/>
    </xf>
    <xf numFmtId="2" fontId="6" fillId="5" borderId="3" xfId="0" applyNumberFormat="1" applyFont="1" applyFill="1" applyBorder="1" applyAlignment="1">
      <alignment horizontal="center" textRotation="90" wrapText="1"/>
    </xf>
    <xf numFmtId="0" fontId="8" fillId="0" borderId="8" xfId="0" applyFont="1" applyFill="1" applyBorder="1"/>
    <xf numFmtId="0" fontId="8" fillId="0" borderId="1" xfId="0" applyNumberFormat="1" applyFont="1" applyFill="1" applyBorder="1"/>
    <xf numFmtId="2" fontId="8" fillId="0" borderId="7" xfId="0" applyNumberFormat="1" applyFont="1" applyFill="1" applyBorder="1"/>
    <xf numFmtId="2" fontId="8" fillId="0" borderId="9" xfId="0" applyNumberFormat="1" applyFont="1" applyFill="1" applyBorder="1"/>
    <xf numFmtId="2" fontId="5" fillId="2" borderId="1" xfId="0" applyNumberFormat="1" applyFont="1" applyFill="1" applyBorder="1" applyAlignment="1">
      <alignment horizontal="center" textRotation="90" wrapText="1"/>
    </xf>
    <xf numFmtId="0" fontId="8" fillId="0" borderId="10" xfId="1" applyFont="1" applyFill="1" applyBorder="1"/>
    <xf numFmtId="0" fontId="8" fillId="0" borderId="10" xfId="1" applyFont="1" applyBorder="1"/>
    <xf numFmtId="1" fontId="5" fillId="2" borderId="1" xfId="0" applyNumberFormat="1" applyFont="1" applyFill="1" applyBorder="1" applyAlignment="1">
      <alignment horizontal="center" textRotation="90" wrapText="1"/>
    </xf>
    <xf numFmtId="164" fontId="8" fillId="0" borderId="1" xfId="0" applyNumberFormat="1" applyFont="1" applyFill="1" applyBorder="1"/>
    <xf numFmtId="0" fontId="14" fillId="0" borderId="1" xfId="0" applyFont="1" applyBorder="1"/>
    <xf numFmtId="0" fontId="15" fillId="0" borderId="1" xfId="0" applyFont="1" applyBorder="1"/>
    <xf numFmtId="2" fontId="8" fillId="0" borderId="11" xfId="1" applyNumberFormat="1" applyFont="1" applyFill="1" applyBorder="1"/>
    <xf numFmtId="0" fontId="8" fillId="7" borderId="10" xfId="1" applyFont="1" applyFill="1" applyBorder="1"/>
    <xf numFmtId="1" fontId="8" fillId="7" borderId="1" xfId="0" applyNumberFormat="1" applyFont="1" applyFill="1" applyBorder="1"/>
    <xf numFmtId="2" fontId="8" fillId="7" borderId="1" xfId="0" applyNumberFormat="1" applyFont="1" applyFill="1" applyBorder="1"/>
    <xf numFmtId="2" fontId="8" fillId="7" borderId="3" xfId="0" applyNumberFormat="1" applyFont="1" applyFill="1" applyBorder="1"/>
    <xf numFmtId="2" fontId="8" fillId="7" borderId="2" xfId="0" applyNumberFormat="1" applyFont="1" applyFill="1" applyBorder="1"/>
    <xf numFmtId="0" fontId="8" fillId="7" borderId="1" xfId="0" applyFont="1" applyFill="1" applyBorder="1"/>
    <xf numFmtId="0" fontId="8" fillId="0" borderId="10" xfId="1" applyFont="1" applyFill="1" applyBorder="1" applyAlignment="1">
      <alignment wrapText="1"/>
    </xf>
    <xf numFmtId="0" fontId="8" fillId="6" borderId="10" xfId="1" applyFont="1" applyFill="1" applyBorder="1"/>
    <xf numFmtId="164" fontId="6" fillId="2" borderId="1" xfId="0" applyNumberFormat="1" applyFont="1" applyFill="1" applyBorder="1" applyAlignment="1">
      <alignment horizontal="center" textRotation="90" wrapText="1"/>
    </xf>
    <xf numFmtId="164" fontId="7" fillId="0" borderId="4" xfId="0" applyNumberFormat="1" applyFont="1" applyFill="1" applyBorder="1"/>
    <xf numFmtId="164" fontId="0" fillId="0" borderId="1" xfId="0" applyNumberFormat="1" applyBorder="1"/>
    <xf numFmtId="0" fontId="8" fillId="7" borderId="10" xfId="1" applyFont="1" applyFill="1" applyBorder="1" applyAlignment="1">
      <alignment wrapText="1"/>
    </xf>
    <xf numFmtId="164" fontId="8" fillId="7" borderId="1" xfId="0" applyNumberFormat="1" applyFont="1" applyFill="1" applyBorder="1"/>
    <xf numFmtId="2" fontId="5" fillId="4" borderId="1" xfId="3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wrapText="1"/>
    </xf>
    <xf numFmtId="2" fontId="5" fillId="5" borderId="1" xfId="3" applyNumberFormat="1" applyFont="1" applyFill="1" applyBorder="1" applyAlignment="1">
      <alignment horizontal="center"/>
    </xf>
    <xf numFmtId="2" fontId="5" fillId="3" borderId="1" xfId="3" applyNumberFormat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13">
    <dxf>
      <fill>
        <patternFill>
          <bgColor rgb="FFEAF3FA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7F7F7"/>
        </patternFill>
      </fill>
    </dxf>
    <dxf>
      <fill>
        <patternFill>
          <bgColor rgb="FFF7F7F7"/>
        </patternFill>
      </fill>
    </dxf>
    <dxf>
      <fill>
        <patternFill>
          <bgColor rgb="FFEAF3FA"/>
        </patternFill>
      </fill>
    </dxf>
    <dxf>
      <fill>
        <patternFill>
          <bgColor rgb="FFEAF3FA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E8B9"/>
      <color rgb="FFEAF3FA"/>
      <color rgb="FFF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41"/>
  <sheetViews>
    <sheetView showZeros="0" tabSelected="1" zoomScaleNormal="100" zoomScaleSheetLayoutView="80" workbookViewId="0">
      <pane ySplit="2" topLeftCell="A3" activePane="bottomLeft" state="frozen"/>
      <selection pane="bottomLeft" activeCell="E23" sqref="E23"/>
    </sheetView>
  </sheetViews>
  <sheetFormatPr defaultColWidth="8.85546875" defaultRowHeight="12.75" x14ac:dyDescent="0.2"/>
  <cols>
    <col min="1" max="1" width="34.7109375" style="8" customWidth="1"/>
    <col min="2" max="2" width="6.5703125" style="51" customWidth="1"/>
    <col min="3" max="3" width="5.42578125" style="6" customWidth="1"/>
    <col min="4" max="4" width="8.85546875" style="6" customWidth="1"/>
    <col min="5" max="5" width="11" style="8" customWidth="1"/>
    <col min="6" max="6" width="8.85546875" style="12" customWidth="1"/>
    <col min="7" max="7" width="7.28515625" style="14" customWidth="1"/>
    <col min="8" max="8" width="9.140625" style="1" customWidth="1"/>
    <col min="9" max="13" width="7.28515625" style="1" customWidth="1"/>
    <col min="14" max="14" width="9.140625" style="1" customWidth="1"/>
    <col min="15" max="15" width="6.5703125" style="1" customWidth="1"/>
    <col min="16" max="16" width="9.140625" style="1" customWidth="1"/>
    <col min="17" max="20" width="8.140625" style="1" customWidth="1"/>
    <col min="21" max="21" width="8.140625" style="12" customWidth="1"/>
    <col min="22" max="22" width="10" style="12" customWidth="1"/>
    <col min="23" max="23" width="7.5703125" style="14" customWidth="1"/>
    <col min="24" max="24" width="7.140625" style="1" customWidth="1"/>
    <col min="25" max="25" width="7.85546875" style="1" customWidth="1"/>
    <col min="26" max="27" width="7" style="1" customWidth="1"/>
    <col min="28" max="29" width="7.85546875" style="1" customWidth="1"/>
    <col min="30" max="30" width="9.140625" style="1" customWidth="1"/>
    <col min="31" max="36" width="7.7109375" style="1" customWidth="1"/>
    <col min="37" max="37" width="9.140625" style="12" customWidth="1"/>
    <col min="38" max="38" width="5.7109375" style="14" customWidth="1"/>
    <col min="39" max="39" width="7.7109375" style="1" customWidth="1"/>
    <col min="40" max="40" width="4.85546875" style="1" customWidth="1"/>
    <col min="41" max="41" width="5.7109375" style="1" customWidth="1"/>
    <col min="42" max="42" width="7.7109375" style="1" customWidth="1"/>
    <col min="43" max="43" width="5.5703125" style="1" customWidth="1"/>
    <col min="44" max="44" width="7.7109375" style="1" customWidth="1"/>
    <col min="45" max="45" width="5.5703125" style="1" customWidth="1"/>
    <col min="46" max="46" width="5.28515625" style="1" customWidth="1"/>
    <col min="47" max="49" width="7.5703125" style="1" customWidth="1"/>
    <col min="50" max="50" width="8.85546875" style="1" customWidth="1"/>
    <col min="51" max="51" width="8.28515625" style="1" customWidth="1"/>
    <col min="52" max="52" width="7.5703125" style="1" customWidth="1"/>
    <col min="53" max="53" width="8.28515625" style="1" customWidth="1"/>
    <col min="54" max="16384" width="8.85546875" style="1"/>
  </cols>
  <sheetData>
    <row r="1" spans="1:53" x14ac:dyDescent="0.2">
      <c r="A1" s="55" t="s">
        <v>69</v>
      </c>
      <c r="B1" s="57" t="s">
        <v>3</v>
      </c>
      <c r="C1" s="57"/>
      <c r="D1" s="57"/>
      <c r="E1" s="57"/>
      <c r="F1" s="57"/>
      <c r="G1" s="58" t="s">
        <v>4</v>
      </c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9" t="s">
        <v>10</v>
      </c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4" t="s">
        <v>38</v>
      </c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</row>
    <row r="2" spans="1:53" ht="126.75" customHeight="1" x14ac:dyDescent="0.2">
      <c r="A2" s="56"/>
      <c r="B2" s="49" t="s">
        <v>40</v>
      </c>
      <c r="C2" s="36" t="s">
        <v>39</v>
      </c>
      <c r="D2" s="2" t="s">
        <v>5</v>
      </c>
      <c r="E2" s="33" t="s">
        <v>43</v>
      </c>
      <c r="F2" s="11" t="s">
        <v>11</v>
      </c>
      <c r="G2" s="26" t="s">
        <v>23</v>
      </c>
      <c r="H2" s="27" t="s">
        <v>24</v>
      </c>
      <c r="I2" s="27" t="s">
        <v>25</v>
      </c>
      <c r="J2" s="27" t="s">
        <v>26</v>
      </c>
      <c r="K2" s="27" t="s">
        <v>27</v>
      </c>
      <c r="L2" s="27" t="s">
        <v>28</v>
      </c>
      <c r="M2" s="27" t="s">
        <v>29</v>
      </c>
      <c r="N2" s="27" t="s">
        <v>30</v>
      </c>
      <c r="O2" s="27" t="s">
        <v>31</v>
      </c>
      <c r="P2" s="27" t="s">
        <v>32</v>
      </c>
      <c r="Q2" s="27" t="s">
        <v>33</v>
      </c>
      <c r="R2" s="27" t="s">
        <v>34</v>
      </c>
      <c r="S2" s="27" t="s">
        <v>35</v>
      </c>
      <c r="T2" s="27" t="s">
        <v>36</v>
      </c>
      <c r="U2" s="28" t="s">
        <v>45</v>
      </c>
      <c r="V2" s="28" t="s">
        <v>6</v>
      </c>
      <c r="W2" s="25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22" t="s">
        <v>7</v>
      </c>
      <c r="AL2" s="24" t="s">
        <v>0</v>
      </c>
      <c r="AM2" s="4" t="s">
        <v>36</v>
      </c>
      <c r="AN2" s="4" t="s">
        <v>1</v>
      </c>
      <c r="AO2" s="4" t="s">
        <v>2</v>
      </c>
      <c r="AP2" s="4" t="s">
        <v>37</v>
      </c>
      <c r="AQ2" s="4" t="s">
        <v>25</v>
      </c>
      <c r="AR2" s="4" t="s">
        <v>27</v>
      </c>
      <c r="AS2" s="4" t="s">
        <v>28</v>
      </c>
      <c r="AT2" s="4" t="s">
        <v>29</v>
      </c>
      <c r="AU2" s="4" t="s">
        <v>30</v>
      </c>
      <c r="AV2" s="4" t="s">
        <v>31</v>
      </c>
      <c r="AW2" s="4" t="s">
        <v>32</v>
      </c>
      <c r="AX2" s="4" t="s">
        <v>33</v>
      </c>
      <c r="AY2" s="4" t="s">
        <v>34</v>
      </c>
      <c r="AZ2" s="4" t="s">
        <v>35</v>
      </c>
      <c r="BA2" s="4" t="s">
        <v>8</v>
      </c>
    </row>
    <row r="3" spans="1:53" s="16" customFormat="1" ht="16.5" customHeight="1" x14ac:dyDescent="0.25">
      <c r="A3" s="34" t="s">
        <v>58</v>
      </c>
      <c r="B3" s="37">
        <f t="shared" ref="B3:B38" si="0">SUM(G3:V3)</f>
        <v>7</v>
      </c>
      <c r="C3" s="10"/>
      <c r="D3" s="30">
        <v>40</v>
      </c>
      <c r="E3" s="9">
        <f t="shared" ref="E3:E23" si="1">(D3*52)/2080*SUM(G3:V3)+SUM(W3:AK3)</f>
        <v>7</v>
      </c>
      <c r="F3" s="32"/>
      <c r="G3" s="31">
        <v>1</v>
      </c>
      <c r="H3" s="9">
        <v>1</v>
      </c>
      <c r="I3" s="9"/>
      <c r="J3" s="9">
        <v>1</v>
      </c>
      <c r="K3" s="9"/>
      <c r="L3" s="9"/>
      <c r="M3" s="9"/>
      <c r="N3" s="9"/>
      <c r="O3" s="9"/>
      <c r="P3" s="9"/>
      <c r="Q3" s="9"/>
      <c r="R3" s="9">
        <v>1</v>
      </c>
      <c r="S3" s="9">
        <v>3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s="46" customFormat="1" ht="15" x14ac:dyDescent="0.25">
      <c r="A4" s="52" t="s">
        <v>68</v>
      </c>
      <c r="B4" s="53">
        <f t="shared" si="0"/>
        <v>4</v>
      </c>
      <c r="C4" s="42"/>
      <c r="D4" s="42">
        <v>40</v>
      </c>
      <c r="E4" s="43">
        <f t="shared" si="1"/>
        <v>4</v>
      </c>
      <c r="F4" s="44">
        <f>SUM(AL4:BA4)</f>
        <v>0</v>
      </c>
      <c r="G4" s="45">
        <v>1</v>
      </c>
      <c r="H4" s="43"/>
      <c r="I4" s="43"/>
      <c r="J4" s="43">
        <v>1</v>
      </c>
      <c r="K4" s="43"/>
      <c r="L4" s="43"/>
      <c r="M4" s="43"/>
      <c r="N4" s="43"/>
      <c r="O4" s="43"/>
      <c r="P4" s="43"/>
      <c r="Q4" s="43"/>
      <c r="R4" s="43"/>
      <c r="S4" s="43">
        <v>1</v>
      </c>
      <c r="T4" s="43"/>
      <c r="U4" s="44"/>
      <c r="V4" s="44">
        <v>1</v>
      </c>
      <c r="W4" s="45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4"/>
      <c r="AL4" s="45"/>
      <c r="AM4" s="43"/>
      <c r="AN4" s="43"/>
      <c r="AO4" s="43"/>
      <c r="AP4" s="43"/>
      <c r="AQ4" s="43"/>
      <c r="AR4" s="43"/>
      <c r="AS4" s="43">
        <v>0</v>
      </c>
      <c r="AT4" s="43">
        <v>0</v>
      </c>
      <c r="AU4" s="43">
        <v>0</v>
      </c>
      <c r="AV4" s="43">
        <v>0</v>
      </c>
      <c r="AW4" s="43">
        <v>0</v>
      </c>
      <c r="AX4" s="43">
        <v>0</v>
      </c>
      <c r="AY4" s="43">
        <v>0</v>
      </c>
      <c r="AZ4" s="43">
        <v>0</v>
      </c>
      <c r="BA4" s="43">
        <v>0</v>
      </c>
    </row>
    <row r="5" spans="1:53" s="7" customFormat="1" ht="15" x14ac:dyDescent="0.25">
      <c r="A5" s="47" t="s">
        <v>12</v>
      </c>
      <c r="B5" s="37">
        <f>SUM(G5:V5)</f>
        <v>68</v>
      </c>
      <c r="C5" s="10">
        <v>2</v>
      </c>
      <c r="D5" s="10">
        <v>40</v>
      </c>
      <c r="E5" s="9">
        <f t="shared" si="1"/>
        <v>69.400000000000006</v>
      </c>
      <c r="F5" s="15">
        <f>SUM(AL5:BA5)</f>
        <v>5.5</v>
      </c>
      <c r="G5" s="13">
        <v>1</v>
      </c>
      <c r="H5" s="9"/>
      <c r="I5" s="9"/>
      <c r="J5" s="9">
        <v>10</v>
      </c>
      <c r="K5" s="9">
        <v>3</v>
      </c>
      <c r="L5" s="9">
        <v>1</v>
      </c>
      <c r="M5" s="9">
        <v>5</v>
      </c>
      <c r="N5" s="9">
        <v>22</v>
      </c>
      <c r="O5" s="9"/>
      <c r="P5" s="9"/>
      <c r="Q5" s="9">
        <v>1</v>
      </c>
      <c r="R5" s="9">
        <v>2</v>
      </c>
      <c r="S5" s="9">
        <v>21</v>
      </c>
      <c r="T5" s="9"/>
      <c r="U5" s="15"/>
      <c r="V5" s="15">
        <v>2</v>
      </c>
      <c r="W5" s="13"/>
      <c r="X5" s="9"/>
      <c r="Y5" s="9"/>
      <c r="Z5" s="9"/>
      <c r="AA5" s="9"/>
      <c r="AB5" s="9"/>
      <c r="AC5" s="9"/>
      <c r="AD5" s="9"/>
      <c r="AE5" s="9"/>
      <c r="AF5" s="9">
        <f>1*28/40</f>
        <v>0.7</v>
      </c>
      <c r="AG5" s="9"/>
      <c r="AH5" s="9"/>
      <c r="AI5" s="9">
        <f>1*28/40</f>
        <v>0.7</v>
      </c>
      <c r="AJ5" s="9"/>
      <c r="AK5" s="15"/>
      <c r="AL5" s="13">
        <f>1*24/40</f>
        <v>0.6</v>
      </c>
      <c r="AM5" s="9">
        <f>96/40</f>
        <v>2.4</v>
      </c>
      <c r="AN5" s="9">
        <v>2.4</v>
      </c>
      <c r="AO5" s="9"/>
      <c r="AP5" s="9"/>
      <c r="AQ5" s="9"/>
      <c r="AR5" s="9"/>
      <c r="AS5" s="9">
        <v>0</v>
      </c>
      <c r="AT5" s="9">
        <v>0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f>1*4/40</f>
        <v>0.1</v>
      </c>
    </row>
    <row r="6" spans="1:53" s="7" customFormat="1" ht="15" x14ac:dyDescent="0.25">
      <c r="A6" s="41" t="s">
        <v>13</v>
      </c>
      <c r="B6" s="37">
        <f t="shared" si="0"/>
        <v>33</v>
      </c>
      <c r="C6" s="10">
        <v>8</v>
      </c>
      <c r="D6" s="10">
        <v>40</v>
      </c>
      <c r="E6" s="9">
        <f t="shared" si="1"/>
        <v>33</v>
      </c>
      <c r="F6" s="15">
        <f>SUM(AL6:BA6)</f>
        <v>0</v>
      </c>
      <c r="G6" s="13">
        <v>1</v>
      </c>
      <c r="H6" s="9"/>
      <c r="I6" s="9"/>
      <c r="J6" s="9">
        <v>4</v>
      </c>
      <c r="K6" s="9"/>
      <c r="L6" s="9">
        <v>1</v>
      </c>
      <c r="M6" s="9">
        <v>4</v>
      </c>
      <c r="N6" s="9">
        <v>16</v>
      </c>
      <c r="O6" s="9"/>
      <c r="P6" s="9"/>
      <c r="Q6" s="9">
        <v>1</v>
      </c>
      <c r="R6" s="9"/>
      <c r="S6" s="9">
        <v>6</v>
      </c>
      <c r="T6" s="9"/>
      <c r="U6" s="15"/>
      <c r="V6" s="15"/>
      <c r="W6" s="1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5"/>
      <c r="AL6" s="13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3" s="7" customFormat="1" ht="15" x14ac:dyDescent="0.25">
      <c r="A7" s="34" t="s">
        <v>66</v>
      </c>
      <c r="B7" s="37">
        <f>SUM(G7:V7)</f>
        <v>37</v>
      </c>
      <c r="C7" s="10">
        <v>5</v>
      </c>
      <c r="D7" s="10">
        <v>40</v>
      </c>
      <c r="E7" s="9">
        <f t="shared" si="1"/>
        <v>37.549999999999997</v>
      </c>
      <c r="F7" s="15">
        <f>SUM(AL7:BA7)</f>
        <v>1</v>
      </c>
      <c r="G7" s="13">
        <v>1</v>
      </c>
      <c r="H7" s="9"/>
      <c r="I7" s="9"/>
      <c r="J7" s="9">
        <v>4</v>
      </c>
      <c r="K7" s="9">
        <v>2</v>
      </c>
      <c r="L7" s="9">
        <v>1</v>
      </c>
      <c r="M7" s="9">
        <v>4</v>
      </c>
      <c r="N7" s="9">
        <v>12</v>
      </c>
      <c r="O7" s="9"/>
      <c r="P7" s="9">
        <v>4</v>
      </c>
      <c r="Q7" s="9">
        <v>1</v>
      </c>
      <c r="R7" s="9"/>
      <c r="S7" s="9">
        <v>6</v>
      </c>
      <c r="T7" s="9">
        <v>2</v>
      </c>
      <c r="U7" s="15"/>
      <c r="V7" s="15"/>
      <c r="W7" s="13"/>
      <c r="X7" s="9"/>
      <c r="Y7" s="9"/>
      <c r="Z7" s="9">
        <f>16/40</f>
        <v>0.4</v>
      </c>
      <c r="AA7" s="9"/>
      <c r="AB7" s="9"/>
      <c r="AC7" s="9"/>
      <c r="AD7" s="9"/>
      <c r="AE7" s="9"/>
      <c r="AF7" s="9"/>
      <c r="AG7" s="9"/>
      <c r="AH7" s="9"/>
      <c r="AI7" s="9"/>
      <c r="AJ7" s="9">
        <f>6/40</f>
        <v>0.15</v>
      </c>
      <c r="AK7" s="15"/>
      <c r="AL7" s="13"/>
      <c r="AM7" s="9"/>
      <c r="AN7" s="9"/>
      <c r="AO7" s="9"/>
      <c r="AP7" s="9"/>
      <c r="AQ7" s="9"/>
      <c r="AR7" s="9"/>
      <c r="AS7" s="9"/>
      <c r="AT7" s="9"/>
      <c r="AU7" s="9"/>
      <c r="AV7" s="9"/>
      <c r="AW7" s="9">
        <v>1</v>
      </c>
      <c r="AX7" s="9"/>
      <c r="AY7" s="9"/>
      <c r="AZ7" s="9"/>
      <c r="BA7" s="9"/>
    </row>
    <row r="8" spans="1:53" s="7" customFormat="1" ht="15" x14ac:dyDescent="0.25">
      <c r="A8" s="34" t="s">
        <v>14</v>
      </c>
      <c r="B8" s="37">
        <f t="shared" si="0"/>
        <v>91</v>
      </c>
      <c r="C8" s="10"/>
      <c r="D8" s="10">
        <v>40</v>
      </c>
      <c r="E8" s="9">
        <f t="shared" si="1"/>
        <v>91</v>
      </c>
      <c r="F8" s="15">
        <f>SUM(AL8:BA8)</f>
        <v>0</v>
      </c>
      <c r="G8" s="13">
        <v>1</v>
      </c>
      <c r="H8" s="9"/>
      <c r="I8" s="9"/>
      <c r="J8" s="9">
        <v>8</v>
      </c>
      <c r="K8" s="9">
        <v>2</v>
      </c>
      <c r="L8" s="9">
        <v>1</v>
      </c>
      <c r="M8" s="9">
        <v>2</v>
      </c>
      <c r="N8" s="9">
        <v>29</v>
      </c>
      <c r="O8" s="9">
        <v>1</v>
      </c>
      <c r="P8" s="9">
        <v>13</v>
      </c>
      <c r="Q8" s="9">
        <v>2</v>
      </c>
      <c r="R8" s="9">
        <v>2</v>
      </c>
      <c r="S8" s="9">
        <v>17</v>
      </c>
      <c r="T8" s="9">
        <v>7</v>
      </c>
      <c r="U8" s="15"/>
      <c r="V8" s="15">
        <v>6</v>
      </c>
      <c r="W8" s="1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15"/>
      <c r="AL8" s="13"/>
      <c r="AM8" s="9"/>
      <c r="AN8" s="9"/>
      <c r="AO8" s="9"/>
      <c r="AP8" s="9"/>
      <c r="AQ8" s="9"/>
      <c r="AR8" s="9"/>
      <c r="AS8" s="9">
        <v>0</v>
      </c>
      <c r="AT8" s="9">
        <v>0</v>
      </c>
      <c r="AU8" s="9">
        <v>0</v>
      </c>
      <c r="AV8" s="9">
        <v>0</v>
      </c>
      <c r="AW8" s="9"/>
      <c r="AX8" s="9">
        <v>0</v>
      </c>
      <c r="AY8" s="9">
        <v>0</v>
      </c>
      <c r="AZ8" s="9">
        <v>0</v>
      </c>
      <c r="BA8" s="9">
        <v>0</v>
      </c>
    </row>
    <row r="9" spans="1:53" s="7" customFormat="1" ht="15" x14ac:dyDescent="0.25">
      <c r="A9" s="34" t="s">
        <v>44</v>
      </c>
      <c r="B9" s="37">
        <f t="shared" si="0"/>
        <v>31</v>
      </c>
      <c r="C9" s="10">
        <v>10</v>
      </c>
      <c r="D9" s="37">
        <v>37.5</v>
      </c>
      <c r="E9" s="9">
        <f t="shared" si="1"/>
        <v>29.0625</v>
      </c>
      <c r="F9" s="15"/>
      <c r="G9" s="13">
        <v>1</v>
      </c>
      <c r="H9" s="9">
        <v>1</v>
      </c>
      <c r="I9" s="9"/>
      <c r="J9" s="9">
        <v>4</v>
      </c>
      <c r="K9" s="9"/>
      <c r="L9" s="9">
        <v>1</v>
      </c>
      <c r="M9" s="9">
        <v>1</v>
      </c>
      <c r="N9" s="9">
        <v>15</v>
      </c>
      <c r="O9" s="9"/>
      <c r="P9" s="9"/>
      <c r="Q9" s="9"/>
      <c r="R9" s="9"/>
      <c r="S9" s="9">
        <v>7</v>
      </c>
      <c r="T9" s="9">
        <v>1</v>
      </c>
      <c r="U9" s="15"/>
      <c r="V9" s="15"/>
      <c r="W9" s="1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5"/>
      <c r="AL9" s="13"/>
      <c r="AM9" s="9"/>
      <c r="AN9" s="9"/>
      <c r="AO9" s="9"/>
      <c r="AP9" s="9"/>
      <c r="AQ9" s="9"/>
      <c r="AR9" s="9"/>
      <c r="AS9" s="9"/>
      <c r="AT9" s="9"/>
      <c r="AU9" s="9"/>
      <c r="AV9" s="9"/>
      <c r="AW9" s="9">
        <v>1</v>
      </c>
      <c r="AX9" s="9"/>
      <c r="AY9" s="9"/>
      <c r="AZ9" s="9"/>
      <c r="BA9" s="9"/>
    </row>
    <row r="10" spans="1:53" s="7" customFormat="1" ht="18" customHeight="1" x14ac:dyDescent="0.25">
      <c r="A10" s="40" t="s">
        <v>51</v>
      </c>
      <c r="B10" s="37">
        <f t="shared" si="0"/>
        <v>5</v>
      </c>
      <c r="C10" s="10"/>
      <c r="D10" s="10">
        <v>40</v>
      </c>
      <c r="E10" s="9">
        <f t="shared" si="1"/>
        <v>5</v>
      </c>
      <c r="F10" s="15">
        <f>SUM(AL10:BA10)</f>
        <v>0</v>
      </c>
      <c r="G10" s="13">
        <v>1</v>
      </c>
      <c r="H10" s="9"/>
      <c r="I10" s="9"/>
      <c r="J10" s="9"/>
      <c r="K10" s="9"/>
      <c r="L10" s="9"/>
      <c r="M10" s="9"/>
      <c r="N10" s="9"/>
      <c r="O10" s="9"/>
      <c r="P10" s="9"/>
      <c r="Q10" s="9">
        <v>1</v>
      </c>
      <c r="R10" s="9"/>
      <c r="S10" s="9">
        <v>3</v>
      </c>
      <c r="T10" s="9"/>
      <c r="U10" s="15"/>
      <c r="V10" s="15"/>
      <c r="W10" s="1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5"/>
      <c r="AL10" s="13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s="7" customFormat="1" ht="15" x14ac:dyDescent="0.25">
      <c r="A11" s="47" t="s">
        <v>42</v>
      </c>
      <c r="B11" s="37">
        <f t="shared" si="0"/>
        <v>3</v>
      </c>
      <c r="C11" s="10">
        <v>1</v>
      </c>
      <c r="D11" s="10">
        <v>40</v>
      </c>
      <c r="E11" s="9">
        <f>(D11*52)/2080*SUM(G11:V11)+SUM(W11:AK11)</f>
        <v>3.6</v>
      </c>
      <c r="F11" s="15"/>
      <c r="G11" s="13"/>
      <c r="H11" s="9"/>
      <c r="I11" s="9"/>
      <c r="J11" s="9"/>
      <c r="K11" s="9"/>
      <c r="L11" s="9"/>
      <c r="M11" s="9"/>
      <c r="N11" s="9"/>
      <c r="O11" s="9"/>
      <c r="P11" s="9"/>
      <c r="Q11" s="9">
        <v>1</v>
      </c>
      <c r="R11" s="9"/>
      <c r="S11" s="9">
        <v>2</v>
      </c>
      <c r="T11" s="9"/>
      <c r="U11" s="15"/>
      <c r="V11" s="15"/>
      <c r="W11" s="13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>
        <f>24/40</f>
        <v>0.6</v>
      </c>
      <c r="AJ11" s="9"/>
      <c r="AK11" s="15"/>
      <c r="AL11" s="13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s="7" customFormat="1" ht="15" x14ac:dyDescent="0.25">
      <c r="A12" s="34" t="s">
        <v>59</v>
      </c>
      <c r="B12" s="37">
        <f t="shared" si="0"/>
        <v>15</v>
      </c>
      <c r="C12" s="10"/>
      <c r="D12" s="10">
        <v>40</v>
      </c>
      <c r="E12" s="9">
        <f t="shared" si="1"/>
        <v>15</v>
      </c>
      <c r="F12" s="15">
        <f t="shared" ref="F12:F38" si="2">SUM(AL12:BA12)</f>
        <v>0</v>
      </c>
      <c r="G12" s="13">
        <v>1</v>
      </c>
      <c r="H12" s="9"/>
      <c r="I12" s="9"/>
      <c r="J12" s="9">
        <v>3</v>
      </c>
      <c r="K12" s="9"/>
      <c r="L12" s="9"/>
      <c r="M12" s="9"/>
      <c r="N12" s="9"/>
      <c r="O12" s="9"/>
      <c r="P12" s="9">
        <v>1</v>
      </c>
      <c r="Q12" s="9">
        <v>1</v>
      </c>
      <c r="R12" s="9"/>
      <c r="S12" s="9">
        <v>6</v>
      </c>
      <c r="T12" s="9"/>
      <c r="U12" s="15">
        <v>3</v>
      </c>
      <c r="V12" s="15"/>
      <c r="W12" s="13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5"/>
      <c r="AL12" s="13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s="7" customFormat="1" ht="15" x14ac:dyDescent="0.25">
      <c r="A13" s="34" t="s">
        <v>15</v>
      </c>
      <c r="B13" s="37">
        <f t="shared" si="0"/>
        <v>21</v>
      </c>
      <c r="C13" s="10">
        <v>12</v>
      </c>
      <c r="D13" s="10">
        <v>40</v>
      </c>
      <c r="E13" s="9">
        <f t="shared" si="1"/>
        <v>21.7</v>
      </c>
      <c r="F13" s="15">
        <f>SUM(AL13:BA13)</f>
        <v>0</v>
      </c>
      <c r="G13" s="13">
        <v>1</v>
      </c>
      <c r="H13" s="9"/>
      <c r="I13" s="9"/>
      <c r="J13" s="9">
        <v>2</v>
      </c>
      <c r="K13" s="9"/>
      <c r="L13" s="9">
        <v>1</v>
      </c>
      <c r="M13" s="9"/>
      <c r="N13" s="9">
        <v>14</v>
      </c>
      <c r="O13" s="9"/>
      <c r="P13" s="9"/>
      <c r="Q13" s="9"/>
      <c r="R13" s="9"/>
      <c r="S13" s="9">
        <v>3</v>
      </c>
      <c r="T13" s="9"/>
      <c r="U13" s="15"/>
      <c r="V13" s="15"/>
      <c r="W13" s="13"/>
      <c r="X13" s="9"/>
      <c r="Y13" s="9"/>
      <c r="Z13" s="9"/>
      <c r="AA13" s="9">
        <f>20/40</f>
        <v>0.5</v>
      </c>
      <c r="AB13" s="9"/>
      <c r="AC13" s="9"/>
      <c r="AD13" s="9">
        <f>8/40</f>
        <v>0.2</v>
      </c>
      <c r="AE13" s="9"/>
      <c r="AF13" s="9"/>
      <c r="AG13" s="9"/>
      <c r="AH13" s="9"/>
      <c r="AI13" s="9"/>
      <c r="AJ13" s="9"/>
      <c r="AK13" s="15"/>
      <c r="AL13" s="13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s="7" customFormat="1" ht="15" x14ac:dyDescent="0.25">
      <c r="A14" s="34" t="s">
        <v>65</v>
      </c>
      <c r="B14" s="37">
        <f>SUM(G14:V14)</f>
        <v>23</v>
      </c>
      <c r="C14" s="10">
        <v>4</v>
      </c>
      <c r="D14" s="10">
        <v>40</v>
      </c>
      <c r="E14" s="9">
        <f t="shared" si="1"/>
        <v>23.625</v>
      </c>
      <c r="F14" s="15">
        <f t="shared" si="2"/>
        <v>0</v>
      </c>
      <c r="G14" s="13"/>
      <c r="H14" s="9">
        <v>1</v>
      </c>
      <c r="I14" s="9"/>
      <c r="J14" s="9">
        <v>1</v>
      </c>
      <c r="K14" s="9"/>
      <c r="L14" s="9">
        <v>1</v>
      </c>
      <c r="M14" s="9"/>
      <c r="N14" s="9">
        <v>13</v>
      </c>
      <c r="O14" s="9"/>
      <c r="P14" s="9">
        <v>5</v>
      </c>
      <c r="Q14" s="9"/>
      <c r="R14" s="9"/>
      <c r="S14" s="9">
        <v>2</v>
      </c>
      <c r="T14" s="9"/>
      <c r="U14" s="15"/>
      <c r="V14" s="15"/>
      <c r="W14" s="13"/>
      <c r="X14" s="9"/>
      <c r="Y14" s="9"/>
      <c r="Z14" s="9">
        <f>25/40</f>
        <v>0.625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5"/>
      <c r="AL14" s="13"/>
      <c r="AM14" s="9"/>
      <c r="AN14" s="9"/>
      <c r="AO14" s="9"/>
      <c r="AP14" s="9"/>
      <c r="AQ14" s="9"/>
      <c r="AR14" s="9"/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</row>
    <row r="15" spans="1:53" s="7" customFormat="1" ht="15.95" customHeight="1" x14ac:dyDescent="0.25">
      <c r="A15" s="34" t="s">
        <v>60</v>
      </c>
      <c r="B15" s="37">
        <f t="shared" si="0"/>
        <v>7</v>
      </c>
      <c r="C15" s="10">
        <v>1</v>
      </c>
      <c r="D15" s="10">
        <v>40</v>
      </c>
      <c r="E15" s="9">
        <f t="shared" si="1"/>
        <v>7.5</v>
      </c>
      <c r="F15" s="15">
        <f>SUM(AL15:BA15)</f>
        <v>1.75</v>
      </c>
      <c r="G15" s="13">
        <v>1</v>
      </c>
      <c r="H15" s="9"/>
      <c r="I15" s="9"/>
      <c r="J15" s="9">
        <v>1</v>
      </c>
      <c r="K15" s="9">
        <v>1</v>
      </c>
      <c r="L15" s="9"/>
      <c r="M15" s="9"/>
      <c r="N15" s="9"/>
      <c r="O15" s="9"/>
      <c r="P15" s="9"/>
      <c r="Q15" s="9"/>
      <c r="R15" s="9"/>
      <c r="S15" s="9">
        <v>2</v>
      </c>
      <c r="T15" s="9"/>
      <c r="U15" s="15">
        <v>1</v>
      </c>
      <c r="V15" s="15">
        <v>1</v>
      </c>
      <c r="W15" s="13"/>
      <c r="X15" s="9"/>
      <c r="Y15" s="9"/>
      <c r="Z15" s="9"/>
      <c r="AA15" s="9"/>
      <c r="AB15" s="9"/>
      <c r="AC15" s="9"/>
      <c r="AD15" s="9"/>
      <c r="AE15" s="9"/>
      <c r="AF15" s="9">
        <v>0.5</v>
      </c>
      <c r="AG15" s="9"/>
      <c r="AH15" s="9"/>
      <c r="AI15" s="9"/>
      <c r="AJ15" s="9"/>
      <c r="AK15" s="23"/>
      <c r="AL15" s="13"/>
      <c r="AM15" s="9">
        <f>30/40</f>
        <v>0.75</v>
      </c>
      <c r="AN15" s="9"/>
      <c r="AO15" s="9"/>
      <c r="AP15" s="9"/>
      <c r="AQ15" s="9"/>
      <c r="AR15" s="9"/>
      <c r="AS15" s="9">
        <f>40/40</f>
        <v>1</v>
      </c>
      <c r="AT15" s="9"/>
      <c r="AU15" s="9"/>
      <c r="AV15" s="9"/>
      <c r="AW15" s="9"/>
      <c r="AX15" s="9"/>
      <c r="AY15" s="9"/>
      <c r="AZ15" s="9"/>
      <c r="BA15" s="9"/>
    </row>
    <row r="16" spans="1:53" s="7" customFormat="1" ht="13.5" customHeight="1" x14ac:dyDescent="0.25">
      <c r="A16" s="34" t="s">
        <v>56</v>
      </c>
      <c r="B16" s="37">
        <v>210</v>
      </c>
      <c r="C16" s="10"/>
      <c r="D16" s="10">
        <v>40</v>
      </c>
      <c r="E16" s="9">
        <f t="shared" si="1"/>
        <v>209.32000000000002</v>
      </c>
      <c r="F16" s="15">
        <f t="shared" si="2"/>
        <v>0</v>
      </c>
      <c r="G16" s="13">
        <v>1</v>
      </c>
      <c r="H16" s="9"/>
      <c r="I16" s="9"/>
      <c r="J16" s="9">
        <v>19</v>
      </c>
      <c r="K16" s="9">
        <v>1.5</v>
      </c>
      <c r="L16" s="9">
        <v>1</v>
      </c>
      <c r="M16" s="9"/>
      <c r="N16" s="9">
        <v>95</v>
      </c>
      <c r="O16" s="9">
        <v>3</v>
      </c>
      <c r="P16" s="9">
        <v>14</v>
      </c>
      <c r="Q16" s="9">
        <v>2</v>
      </c>
      <c r="R16" s="9">
        <v>8</v>
      </c>
      <c r="S16" s="9">
        <v>48.67</v>
      </c>
      <c r="T16" s="9">
        <v>3.55</v>
      </c>
      <c r="U16" s="15"/>
      <c r="V16" s="15">
        <v>12.6</v>
      </c>
      <c r="W16" s="13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5"/>
      <c r="AL16" s="13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s="7" customFormat="1" ht="15" x14ac:dyDescent="0.25">
      <c r="A17" s="34" t="s">
        <v>61</v>
      </c>
      <c r="B17" s="37">
        <f t="shared" si="0"/>
        <v>58</v>
      </c>
      <c r="C17" s="10"/>
      <c r="D17" s="10">
        <v>40</v>
      </c>
      <c r="E17" s="9">
        <f t="shared" si="1"/>
        <v>58</v>
      </c>
      <c r="F17" s="15">
        <f t="shared" si="2"/>
        <v>0</v>
      </c>
      <c r="G17" s="13">
        <v>1</v>
      </c>
      <c r="H17" s="9">
        <v>1</v>
      </c>
      <c r="I17" s="9"/>
      <c r="J17" s="9">
        <v>2</v>
      </c>
      <c r="K17" s="9">
        <v>1</v>
      </c>
      <c r="L17" s="9">
        <v>1</v>
      </c>
      <c r="M17" s="9">
        <v>4</v>
      </c>
      <c r="N17" s="9">
        <v>19</v>
      </c>
      <c r="O17" s="9"/>
      <c r="P17" s="9"/>
      <c r="Q17" s="9">
        <v>1</v>
      </c>
      <c r="R17" s="9">
        <v>3</v>
      </c>
      <c r="S17" s="9">
        <v>16</v>
      </c>
      <c r="T17" s="9">
        <v>1</v>
      </c>
      <c r="U17" s="15"/>
      <c r="V17" s="15">
        <v>8</v>
      </c>
      <c r="W17" s="13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5"/>
      <c r="AL17" s="13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s="7" customFormat="1" ht="18" customHeight="1" x14ac:dyDescent="0.25">
      <c r="A18" s="35" t="s">
        <v>16</v>
      </c>
      <c r="B18" s="37">
        <f t="shared" si="0"/>
        <v>6</v>
      </c>
      <c r="C18" s="10"/>
      <c r="D18" s="10">
        <v>40</v>
      </c>
      <c r="E18" s="9">
        <f t="shared" si="1"/>
        <v>6</v>
      </c>
      <c r="F18" s="15">
        <f t="shared" si="2"/>
        <v>0</v>
      </c>
      <c r="G18" s="13">
        <v>1</v>
      </c>
      <c r="H18" s="9"/>
      <c r="I18" s="9"/>
      <c r="J18" s="9">
        <v>1</v>
      </c>
      <c r="K18" s="9"/>
      <c r="L18" s="9"/>
      <c r="M18" s="9"/>
      <c r="N18" s="9"/>
      <c r="O18" s="9"/>
      <c r="P18" s="9"/>
      <c r="Q18" s="9"/>
      <c r="R18" s="9"/>
      <c r="S18" s="9">
        <v>3</v>
      </c>
      <c r="T18" s="9"/>
      <c r="U18" s="15"/>
      <c r="V18" s="15">
        <v>1</v>
      </c>
      <c r="W18" s="13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5"/>
      <c r="AL18" s="13"/>
      <c r="AM18" s="9"/>
      <c r="AN18" s="9"/>
      <c r="AO18" s="9"/>
      <c r="AP18" s="9"/>
      <c r="AQ18" s="9"/>
      <c r="AR18" s="9"/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</row>
    <row r="19" spans="1:53" s="7" customFormat="1" ht="15" x14ac:dyDescent="0.25">
      <c r="A19" s="35" t="s">
        <v>41</v>
      </c>
      <c r="B19" s="37">
        <f t="shared" si="0"/>
        <v>5</v>
      </c>
      <c r="C19" s="10"/>
      <c r="D19" s="10">
        <v>40</v>
      </c>
      <c r="E19" s="9">
        <f t="shared" si="1"/>
        <v>5</v>
      </c>
      <c r="F19" s="15">
        <f t="shared" si="2"/>
        <v>0</v>
      </c>
      <c r="G19" s="13">
        <v>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v>2</v>
      </c>
      <c r="T19" s="9"/>
      <c r="U19" s="15">
        <v>1</v>
      </c>
      <c r="V19" s="15">
        <v>1</v>
      </c>
      <c r="W19" s="13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5"/>
      <c r="AL19" s="13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s="7" customFormat="1" ht="15" customHeight="1" x14ac:dyDescent="0.25">
      <c r="A20" s="34" t="s">
        <v>55</v>
      </c>
      <c r="B20" s="37">
        <f t="shared" si="0"/>
        <v>30</v>
      </c>
      <c r="C20" s="10">
        <v>2</v>
      </c>
      <c r="D20" s="10">
        <v>40</v>
      </c>
      <c r="E20" s="9">
        <f t="shared" si="1"/>
        <v>31</v>
      </c>
      <c r="F20" s="15">
        <f t="shared" si="2"/>
        <v>0</v>
      </c>
      <c r="G20" s="13">
        <v>1</v>
      </c>
      <c r="H20" s="9"/>
      <c r="I20" s="9"/>
      <c r="J20" s="9">
        <v>3</v>
      </c>
      <c r="K20" s="9"/>
      <c r="L20" s="9">
        <v>1</v>
      </c>
      <c r="M20" s="9">
        <v>4</v>
      </c>
      <c r="N20" s="9">
        <v>8</v>
      </c>
      <c r="O20" s="9"/>
      <c r="P20" s="9"/>
      <c r="Q20" s="9">
        <v>1</v>
      </c>
      <c r="R20" s="9"/>
      <c r="S20" s="9">
        <v>8</v>
      </c>
      <c r="T20" s="9"/>
      <c r="U20" s="15">
        <v>2</v>
      </c>
      <c r="V20" s="15">
        <v>2</v>
      </c>
      <c r="W20" s="13"/>
      <c r="X20" s="9"/>
      <c r="Y20" s="9"/>
      <c r="Z20" s="9"/>
      <c r="AA20" s="9"/>
      <c r="AB20" s="9"/>
      <c r="AC20" s="9"/>
      <c r="AD20" s="9">
        <f>40/40</f>
        <v>1</v>
      </c>
      <c r="AE20" s="9"/>
      <c r="AF20" s="9"/>
      <c r="AG20" s="9"/>
      <c r="AH20" s="9"/>
      <c r="AI20" s="9"/>
      <c r="AJ20" s="9"/>
      <c r="AK20" s="15"/>
      <c r="AL20" s="13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s="7" customFormat="1" ht="15" x14ac:dyDescent="0.25">
      <c r="A21" s="34" t="s">
        <v>50</v>
      </c>
      <c r="B21" s="37">
        <f t="shared" si="0"/>
        <v>2</v>
      </c>
      <c r="C21" s="10"/>
      <c r="D21" s="10">
        <v>40</v>
      </c>
      <c r="E21" s="9">
        <f t="shared" si="1"/>
        <v>2</v>
      </c>
      <c r="F21" s="15">
        <f t="shared" si="2"/>
        <v>0</v>
      </c>
      <c r="G21" s="13">
        <v>1</v>
      </c>
      <c r="H21" s="9"/>
      <c r="I21" s="9"/>
      <c r="J21" s="9"/>
      <c r="K21" s="9"/>
      <c r="L21" s="9"/>
      <c r="M21" s="9"/>
      <c r="N21" s="9"/>
      <c r="O21" s="9"/>
      <c r="P21" s="9"/>
      <c r="Q21" s="9">
        <v>1</v>
      </c>
      <c r="R21" s="9"/>
      <c r="S21" s="9"/>
      <c r="T21" s="9"/>
      <c r="U21" s="15"/>
      <c r="V21" s="15"/>
      <c r="W21" s="13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5"/>
      <c r="AL21" s="13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s="7" customFormat="1" ht="15" x14ac:dyDescent="0.25">
      <c r="A22" s="48" t="s">
        <v>17</v>
      </c>
      <c r="B22" s="37">
        <f t="shared" si="0"/>
        <v>19</v>
      </c>
      <c r="C22" s="10"/>
      <c r="D22" s="10">
        <v>40</v>
      </c>
      <c r="E22" s="9">
        <f t="shared" si="1"/>
        <v>19</v>
      </c>
      <c r="F22" s="15">
        <f t="shared" si="2"/>
        <v>0.4</v>
      </c>
      <c r="G22" s="13"/>
      <c r="H22" s="9">
        <v>1</v>
      </c>
      <c r="I22" s="9"/>
      <c r="J22" s="9">
        <v>1</v>
      </c>
      <c r="K22" s="9">
        <v>1</v>
      </c>
      <c r="L22" s="9">
        <v>1</v>
      </c>
      <c r="M22" s="9"/>
      <c r="N22" s="9">
        <v>9</v>
      </c>
      <c r="O22" s="9"/>
      <c r="P22" s="9"/>
      <c r="Q22" s="9"/>
      <c r="R22" s="9"/>
      <c r="S22" s="9">
        <v>6</v>
      </c>
      <c r="T22" s="9"/>
      <c r="U22" s="15"/>
      <c r="V22" s="15"/>
      <c r="W22" s="13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5"/>
      <c r="AL22" s="13"/>
      <c r="AM22" s="9">
        <f>16/40</f>
        <v>0.4</v>
      </c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s="7" customFormat="1" ht="15" x14ac:dyDescent="0.25">
      <c r="A23" s="34" t="s">
        <v>52</v>
      </c>
      <c r="B23" s="37">
        <f t="shared" si="0"/>
        <v>19</v>
      </c>
      <c r="C23" s="10">
        <v>2</v>
      </c>
      <c r="D23" s="10">
        <v>40</v>
      </c>
      <c r="E23" s="9">
        <f t="shared" si="1"/>
        <v>19.899999999999999</v>
      </c>
      <c r="F23" s="15">
        <f t="shared" si="2"/>
        <v>0</v>
      </c>
      <c r="G23" s="13">
        <v>1</v>
      </c>
      <c r="H23" s="9"/>
      <c r="I23" s="9"/>
      <c r="J23" s="9">
        <v>2</v>
      </c>
      <c r="K23" s="9"/>
      <c r="L23" s="9">
        <v>1</v>
      </c>
      <c r="M23" s="9"/>
      <c r="N23" s="9">
        <v>8</v>
      </c>
      <c r="O23" s="9">
        <v>1</v>
      </c>
      <c r="P23" s="9"/>
      <c r="Q23" s="9">
        <v>1</v>
      </c>
      <c r="R23" s="9"/>
      <c r="S23" s="9">
        <v>3</v>
      </c>
      <c r="T23" s="9"/>
      <c r="U23" s="15">
        <v>2</v>
      </c>
      <c r="V23" s="15"/>
      <c r="W23" s="13"/>
      <c r="X23" s="9"/>
      <c r="Y23" s="9"/>
      <c r="Z23" s="9"/>
      <c r="AA23" s="9"/>
      <c r="AB23" s="9"/>
      <c r="AC23" s="9"/>
      <c r="AD23" s="9">
        <f>36/40</f>
        <v>0.9</v>
      </c>
      <c r="AE23" s="9"/>
      <c r="AF23" s="9"/>
      <c r="AG23" s="9"/>
      <c r="AH23" s="9"/>
      <c r="AI23" s="9"/>
      <c r="AJ23" s="9"/>
      <c r="AK23" s="15"/>
      <c r="AL23" s="13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s="7" customFormat="1" ht="15" x14ac:dyDescent="0.25">
      <c r="A24" s="34" t="s">
        <v>18</v>
      </c>
      <c r="B24" s="37">
        <v>3</v>
      </c>
      <c r="C24" s="10">
        <v>1</v>
      </c>
      <c r="D24" s="10">
        <v>40</v>
      </c>
      <c r="E24" s="9">
        <f>(D24*52)/2080*SUM(G24:AK24)</f>
        <v>3.3</v>
      </c>
      <c r="F24" s="15">
        <f t="shared" si="2"/>
        <v>0</v>
      </c>
      <c r="G24" s="13">
        <v>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v>2</v>
      </c>
      <c r="T24" s="9"/>
      <c r="U24" s="15"/>
      <c r="V24" s="15"/>
      <c r="W24" s="13"/>
      <c r="X24" s="9"/>
      <c r="Y24" s="9"/>
      <c r="Z24" s="9">
        <f>12/40</f>
        <v>0.3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5"/>
      <c r="AL24" s="13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s="7" customFormat="1" ht="15.75" customHeight="1" x14ac:dyDescent="0.25">
      <c r="A25" s="35" t="s">
        <v>19</v>
      </c>
      <c r="B25" s="37">
        <f t="shared" si="0"/>
        <v>0</v>
      </c>
      <c r="C25" s="10"/>
      <c r="D25" s="10"/>
      <c r="E25" s="9">
        <f t="shared" ref="E25:E38" si="3">(D25*52)/2080*SUM(G25:V25)+SUM(W25:AK25)</f>
        <v>0</v>
      </c>
      <c r="F25" s="15">
        <f t="shared" si="2"/>
        <v>0</v>
      </c>
      <c r="G25" s="13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5"/>
      <c r="V25" s="15"/>
      <c r="W25" s="13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5"/>
      <c r="AL25" s="13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</row>
    <row r="26" spans="1:53" s="7" customFormat="1" ht="15" x14ac:dyDescent="0.25">
      <c r="A26" s="34" t="s">
        <v>67</v>
      </c>
      <c r="B26" s="37">
        <f t="shared" si="0"/>
        <v>147</v>
      </c>
      <c r="C26" s="10"/>
      <c r="D26" s="10">
        <v>40</v>
      </c>
      <c r="E26" s="9">
        <f>(D26*52)/2080*SUM(G26:V26)+SUM(W26:AK26)</f>
        <v>147</v>
      </c>
      <c r="F26" s="15">
        <f t="shared" si="2"/>
        <v>0</v>
      </c>
      <c r="G26" s="13">
        <v>1</v>
      </c>
      <c r="H26" s="9">
        <v>1</v>
      </c>
      <c r="I26" s="9"/>
      <c r="J26" s="9">
        <v>27</v>
      </c>
      <c r="K26" s="9">
        <v>1</v>
      </c>
      <c r="L26" s="9">
        <v>2</v>
      </c>
      <c r="M26" s="9">
        <v>4</v>
      </c>
      <c r="N26" s="9">
        <v>37</v>
      </c>
      <c r="O26" s="9">
        <v>3</v>
      </c>
      <c r="P26" s="9">
        <v>5</v>
      </c>
      <c r="Q26" s="9">
        <v>1</v>
      </c>
      <c r="R26" s="9">
        <v>5</v>
      </c>
      <c r="S26" s="9">
        <v>28</v>
      </c>
      <c r="T26" s="9">
        <v>3</v>
      </c>
      <c r="U26" s="15">
        <v>23</v>
      </c>
      <c r="V26" s="15">
        <v>6</v>
      </c>
      <c r="W26" s="13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15"/>
      <c r="AL26" s="13">
        <v>0</v>
      </c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s="7" customFormat="1" ht="15" x14ac:dyDescent="0.25">
      <c r="A27" s="34" t="s">
        <v>62</v>
      </c>
      <c r="B27" s="37">
        <f t="shared" si="0"/>
        <v>2</v>
      </c>
      <c r="C27" s="10">
        <v>3</v>
      </c>
      <c r="D27" s="10">
        <v>40</v>
      </c>
      <c r="E27" s="9">
        <f t="shared" si="3"/>
        <v>3.4</v>
      </c>
      <c r="F27" s="15">
        <f>SUM(AL27:BA27)</f>
        <v>0.57499999999999996</v>
      </c>
      <c r="G27" s="13">
        <v>1</v>
      </c>
      <c r="H27" s="9"/>
      <c r="I27" s="9"/>
      <c r="J27" s="9"/>
      <c r="K27" s="9">
        <v>1</v>
      </c>
      <c r="L27" s="9"/>
      <c r="M27" s="9"/>
      <c r="N27" s="9"/>
      <c r="O27" s="9"/>
      <c r="P27" s="9"/>
      <c r="Q27" s="9"/>
      <c r="R27" s="9"/>
      <c r="S27" s="9"/>
      <c r="T27" s="9"/>
      <c r="U27" s="15"/>
      <c r="V27" s="15"/>
      <c r="W27" s="13"/>
      <c r="X27" s="9"/>
      <c r="Y27" s="9"/>
      <c r="Z27" s="9">
        <f>16/40</f>
        <v>0.4</v>
      </c>
      <c r="AA27" s="9"/>
      <c r="AB27" s="9"/>
      <c r="AC27" s="9"/>
      <c r="AD27" s="9"/>
      <c r="AE27" s="9"/>
      <c r="AF27" s="9"/>
      <c r="AG27" s="9"/>
      <c r="AH27" s="9"/>
      <c r="AI27" s="9">
        <v>1</v>
      </c>
      <c r="AJ27" s="9"/>
      <c r="AK27" s="15"/>
      <c r="AL27" s="13">
        <f>2/40</f>
        <v>0.05</v>
      </c>
      <c r="AM27" s="9">
        <f>5/40</f>
        <v>0.125</v>
      </c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>
        <f>16/40</f>
        <v>0.4</v>
      </c>
    </row>
    <row r="28" spans="1:53" s="7" customFormat="1" ht="15" x14ac:dyDescent="0.25">
      <c r="A28" s="34" t="s">
        <v>53</v>
      </c>
      <c r="B28" s="37">
        <f>SUM(G28:V28)</f>
        <v>25</v>
      </c>
      <c r="C28" s="10"/>
      <c r="D28" s="10">
        <v>40</v>
      </c>
      <c r="E28" s="9">
        <f t="shared" si="3"/>
        <v>25</v>
      </c>
      <c r="F28" s="15">
        <f t="shared" si="2"/>
        <v>0.625</v>
      </c>
      <c r="G28" s="13"/>
      <c r="H28" s="9"/>
      <c r="I28" s="9">
        <v>0.2</v>
      </c>
      <c r="J28" s="9">
        <v>2.5</v>
      </c>
      <c r="K28" s="9">
        <v>1.3</v>
      </c>
      <c r="L28" s="9">
        <v>1</v>
      </c>
      <c r="M28" s="9">
        <v>3</v>
      </c>
      <c r="N28" s="9">
        <v>11</v>
      </c>
      <c r="O28" s="9">
        <v>0.2</v>
      </c>
      <c r="P28" s="9">
        <v>1</v>
      </c>
      <c r="Q28" s="9">
        <v>0.8</v>
      </c>
      <c r="R28" s="9"/>
      <c r="S28" s="9">
        <v>4</v>
      </c>
      <c r="T28" s="9"/>
      <c r="U28" s="15"/>
      <c r="V28" s="15"/>
      <c r="W28" s="13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15"/>
      <c r="AL28" s="13"/>
      <c r="AM28" s="9">
        <v>0.125</v>
      </c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>
        <v>0.5</v>
      </c>
    </row>
    <row r="29" spans="1:53" s="7" customFormat="1" ht="15" x14ac:dyDescent="0.25">
      <c r="A29" s="34" t="s">
        <v>47</v>
      </c>
      <c r="B29" s="37">
        <f t="shared" si="0"/>
        <v>2</v>
      </c>
      <c r="C29" s="10"/>
      <c r="D29" s="10">
        <v>40</v>
      </c>
      <c r="E29" s="9">
        <f t="shared" si="3"/>
        <v>2</v>
      </c>
      <c r="F29" s="15">
        <f t="shared" si="2"/>
        <v>0</v>
      </c>
      <c r="G29" s="13">
        <v>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>
        <v>1</v>
      </c>
      <c r="T29" s="9"/>
      <c r="U29" s="15"/>
      <c r="V29" s="15"/>
      <c r="W29" s="13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>
        <v>0</v>
      </c>
      <c r="AJ29" s="9">
        <v>0</v>
      </c>
      <c r="AK29" s="15">
        <v>0</v>
      </c>
      <c r="AL29" s="13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</row>
    <row r="30" spans="1:53" s="46" customFormat="1" ht="14.25" customHeight="1" x14ac:dyDescent="0.25">
      <c r="A30" s="41" t="s">
        <v>46</v>
      </c>
      <c r="B30" s="9">
        <f t="shared" si="0"/>
        <v>84.75</v>
      </c>
      <c r="C30" s="42"/>
      <c r="D30" s="42">
        <v>40</v>
      </c>
      <c r="E30" s="43">
        <f t="shared" si="3"/>
        <v>84.75</v>
      </c>
      <c r="F30" s="44">
        <f t="shared" si="2"/>
        <v>3.15</v>
      </c>
      <c r="G30" s="45">
        <v>1</v>
      </c>
      <c r="H30" s="43"/>
      <c r="I30" s="43"/>
      <c r="J30" s="43">
        <v>13.75</v>
      </c>
      <c r="K30" s="43">
        <v>2</v>
      </c>
      <c r="L30" s="43">
        <v>1</v>
      </c>
      <c r="M30" s="43">
        <v>5</v>
      </c>
      <c r="N30" s="43">
        <v>32</v>
      </c>
      <c r="O30" s="43"/>
      <c r="P30" s="43"/>
      <c r="Q30" s="43">
        <v>1</v>
      </c>
      <c r="R30" s="43">
        <v>3</v>
      </c>
      <c r="S30" s="43">
        <v>26</v>
      </c>
      <c r="T30" s="43"/>
      <c r="U30" s="44"/>
      <c r="V30" s="44"/>
      <c r="W30" s="45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/>
      <c r="AL30" s="45">
        <v>0</v>
      </c>
      <c r="AM30" s="43">
        <f>126/40</f>
        <v>3.15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S30" s="43">
        <v>0</v>
      </c>
      <c r="AT30" s="43">
        <v>0</v>
      </c>
      <c r="AU30" s="43">
        <v>0</v>
      </c>
      <c r="AV30" s="43">
        <v>0</v>
      </c>
      <c r="AW30" s="43"/>
      <c r="AX30" s="43"/>
      <c r="AY30" s="43"/>
      <c r="AZ30" s="43"/>
      <c r="BA30" s="43"/>
    </row>
    <row r="31" spans="1:53" s="7" customFormat="1" ht="15" x14ac:dyDescent="0.25">
      <c r="A31" s="35" t="s">
        <v>48</v>
      </c>
      <c r="B31" s="37">
        <f t="shared" si="0"/>
        <v>89.5</v>
      </c>
      <c r="C31" s="10">
        <v>1</v>
      </c>
      <c r="D31" s="9">
        <v>37.5</v>
      </c>
      <c r="E31" s="9">
        <f t="shared" si="3"/>
        <v>83.90625</v>
      </c>
      <c r="F31" s="15">
        <f t="shared" si="2"/>
        <v>0</v>
      </c>
      <c r="G31" s="13">
        <v>1</v>
      </c>
      <c r="H31" s="9"/>
      <c r="I31" s="9"/>
      <c r="J31" s="9">
        <v>13</v>
      </c>
      <c r="K31" s="9">
        <v>3</v>
      </c>
      <c r="L31" s="9">
        <v>1</v>
      </c>
      <c r="M31" s="9">
        <v>6</v>
      </c>
      <c r="N31" s="9">
        <v>20</v>
      </c>
      <c r="O31" s="9">
        <v>1.5</v>
      </c>
      <c r="P31" s="9">
        <v>24</v>
      </c>
      <c r="Q31" s="9">
        <v>1.5</v>
      </c>
      <c r="R31" s="9">
        <v>3</v>
      </c>
      <c r="S31" s="9">
        <v>11</v>
      </c>
      <c r="T31" s="9">
        <v>3.5</v>
      </c>
      <c r="U31" s="15"/>
      <c r="V31" s="15">
        <v>1</v>
      </c>
      <c r="W31" s="13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15"/>
      <c r="AL31" s="13">
        <v>0</v>
      </c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1:53" s="7" customFormat="1" ht="15" x14ac:dyDescent="0.25">
      <c r="A32" s="34" t="s">
        <v>20</v>
      </c>
      <c r="B32" s="37">
        <f t="shared" si="0"/>
        <v>0</v>
      </c>
      <c r="C32" s="10"/>
      <c r="D32" s="9"/>
      <c r="E32" s="9">
        <f t="shared" si="3"/>
        <v>0</v>
      </c>
      <c r="F32" s="15">
        <f t="shared" si="2"/>
        <v>0</v>
      </c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5"/>
      <c r="V32" s="15"/>
      <c r="W32" s="13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5"/>
      <c r="AL32" s="13">
        <v>0</v>
      </c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1:53" s="7" customFormat="1" ht="15" x14ac:dyDescent="0.25">
      <c r="A33" s="34" t="s">
        <v>49</v>
      </c>
      <c r="B33" s="37">
        <f t="shared" si="0"/>
        <v>55</v>
      </c>
      <c r="C33" s="10">
        <v>10</v>
      </c>
      <c r="D33" s="10">
        <v>40</v>
      </c>
      <c r="E33" s="9">
        <f t="shared" si="3"/>
        <v>56.5</v>
      </c>
      <c r="F33" s="15">
        <f t="shared" si="2"/>
        <v>0</v>
      </c>
      <c r="G33" s="13">
        <v>1</v>
      </c>
      <c r="H33" s="9"/>
      <c r="I33" s="9"/>
      <c r="J33" s="9">
        <v>5</v>
      </c>
      <c r="K33" s="9">
        <v>1</v>
      </c>
      <c r="L33" s="9">
        <v>1</v>
      </c>
      <c r="M33" s="9">
        <v>4</v>
      </c>
      <c r="N33" s="9">
        <v>22</v>
      </c>
      <c r="O33" s="9">
        <v>1</v>
      </c>
      <c r="P33" s="9"/>
      <c r="Q33" s="9">
        <v>1</v>
      </c>
      <c r="R33" s="9">
        <v>1</v>
      </c>
      <c r="S33" s="9">
        <v>10</v>
      </c>
      <c r="T33" s="9"/>
      <c r="U33" s="15">
        <v>8</v>
      </c>
      <c r="V33" s="15"/>
      <c r="W33" s="13"/>
      <c r="X33" s="9"/>
      <c r="Y33" s="9"/>
      <c r="Z33" s="9"/>
      <c r="AA33" s="9"/>
      <c r="AB33" s="9"/>
      <c r="AC33" s="9"/>
      <c r="AD33" s="37">
        <v>1.5</v>
      </c>
      <c r="AE33" s="9"/>
      <c r="AF33" s="9"/>
      <c r="AG33" s="9"/>
      <c r="AH33" s="9"/>
      <c r="AI33" s="9">
        <v>0</v>
      </c>
      <c r="AJ33" s="9">
        <v>0</v>
      </c>
      <c r="AK33" s="15">
        <v>0</v>
      </c>
      <c r="AL33" s="13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</row>
    <row r="34" spans="1:53" s="7" customFormat="1" ht="15" x14ac:dyDescent="0.25">
      <c r="A34" s="34" t="s">
        <v>21</v>
      </c>
      <c r="B34" s="37">
        <f t="shared" si="0"/>
        <v>0</v>
      </c>
      <c r="C34" s="10"/>
      <c r="D34" s="10"/>
      <c r="E34" s="9">
        <f t="shared" si="3"/>
        <v>0</v>
      </c>
      <c r="F34" s="15">
        <f t="shared" si="2"/>
        <v>0</v>
      </c>
      <c r="G34" s="13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5"/>
      <c r="V34" s="15"/>
      <c r="W34" s="13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15"/>
      <c r="AL34" s="13">
        <v>0</v>
      </c>
      <c r="AM34" s="9"/>
      <c r="AN34" s="9"/>
      <c r="AO34" s="9"/>
      <c r="AP34" s="17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s="7" customFormat="1" ht="15" x14ac:dyDescent="0.25">
      <c r="A35" s="34" t="s">
        <v>63</v>
      </c>
      <c r="B35" s="37">
        <f t="shared" si="0"/>
        <v>26</v>
      </c>
      <c r="C35" s="10">
        <v>1</v>
      </c>
      <c r="D35" s="10">
        <v>40</v>
      </c>
      <c r="E35" s="9">
        <f t="shared" si="3"/>
        <v>26.5</v>
      </c>
      <c r="F35" s="15">
        <f t="shared" si="2"/>
        <v>0</v>
      </c>
      <c r="G35" s="13"/>
      <c r="H35" s="9">
        <v>1</v>
      </c>
      <c r="I35" s="9"/>
      <c r="J35" s="9">
        <v>3</v>
      </c>
      <c r="K35" s="9"/>
      <c r="L35" s="9">
        <v>1</v>
      </c>
      <c r="M35" s="9">
        <v>3</v>
      </c>
      <c r="N35" s="9">
        <v>9</v>
      </c>
      <c r="O35" s="9"/>
      <c r="P35" s="9"/>
      <c r="Q35" s="9">
        <v>2</v>
      </c>
      <c r="R35" s="9">
        <v>4</v>
      </c>
      <c r="S35" s="9"/>
      <c r="T35" s="9"/>
      <c r="U35" s="15"/>
      <c r="V35" s="15">
        <v>3</v>
      </c>
      <c r="W35" s="13">
        <v>0.5</v>
      </c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5"/>
      <c r="AL35" s="13">
        <v>0</v>
      </c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1:53" s="7" customFormat="1" ht="15" x14ac:dyDescent="0.25">
      <c r="A36" s="34" t="s">
        <v>64</v>
      </c>
      <c r="B36" s="37">
        <f>SUM(G36:V36)</f>
        <v>35.5</v>
      </c>
      <c r="C36" s="10">
        <v>5</v>
      </c>
      <c r="D36" s="37">
        <v>40</v>
      </c>
      <c r="E36" s="9">
        <f t="shared" si="3"/>
        <v>35.9375</v>
      </c>
      <c r="F36" s="15">
        <f>SUM(AL36:BA36)</f>
        <v>1.1499999999999999</v>
      </c>
      <c r="G36" s="13">
        <v>0.5</v>
      </c>
      <c r="H36" s="9">
        <v>1</v>
      </c>
      <c r="I36" s="9"/>
      <c r="J36" s="9">
        <v>4</v>
      </c>
      <c r="K36" s="9">
        <v>1</v>
      </c>
      <c r="L36" s="9">
        <v>1</v>
      </c>
      <c r="M36" s="9">
        <v>4</v>
      </c>
      <c r="N36" s="9">
        <v>10</v>
      </c>
      <c r="O36" s="9"/>
      <c r="P36" s="9">
        <v>2</v>
      </c>
      <c r="Q36" s="9"/>
      <c r="R36" s="9"/>
      <c r="S36" s="9">
        <v>7</v>
      </c>
      <c r="T36" s="9"/>
      <c r="U36" s="15"/>
      <c r="V36" s="15">
        <v>5</v>
      </c>
      <c r="W36" s="13"/>
      <c r="X36" s="9"/>
      <c r="Y36" s="9"/>
      <c r="Z36" s="9"/>
      <c r="AA36" s="9"/>
      <c r="AB36" s="9"/>
      <c r="AC36" s="9"/>
      <c r="AD36" s="9"/>
      <c r="AE36" s="9"/>
      <c r="AF36" s="9">
        <f>70/160</f>
        <v>0.4375</v>
      </c>
      <c r="AG36" s="9"/>
      <c r="AH36" s="9"/>
      <c r="AI36" s="9"/>
      <c r="AJ36" s="9"/>
      <c r="AK36" s="15"/>
      <c r="AL36" s="13"/>
      <c r="AM36" s="9">
        <f>46/40</f>
        <v>1.1499999999999999</v>
      </c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1:53" s="7" customFormat="1" ht="15" x14ac:dyDescent="0.25">
      <c r="A37" s="35" t="s">
        <v>54</v>
      </c>
      <c r="B37" s="37">
        <f t="shared" si="0"/>
        <v>4</v>
      </c>
      <c r="C37" s="10">
        <v>1</v>
      </c>
      <c r="D37" s="10">
        <v>40</v>
      </c>
      <c r="E37" s="9">
        <f t="shared" si="3"/>
        <v>4.75</v>
      </c>
      <c r="F37" s="15">
        <f t="shared" si="2"/>
        <v>0.05</v>
      </c>
      <c r="G37" s="13">
        <v>1</v>
      </c>
      <c r="H37" s="9"/>
      <c r="I37" s="9"/>
      <c r="J37" s="9">
        <v>0.5</v>
      </c>
      <c r="K37" s="9">
        <v>0.5</v>
      </c>
      <c r="L37" s="9"/>
      <c r="M37" s="9"/>
      <c r="N37" s="9"/>
      <c r="O37" s="9">
        <v>1</v>
      </c>
      <c r="P37" s="9"/>
      <c r="Q37" s="9"/>
      <c r="R37" s="9"/>
      <c r="S37" s="9">
        <v>1</v>
      </c>
      <c r="T37" s="9"/>
      <c r="U37" s="15"/>
      <c r="V37" s="15"/>
      <c r="W37" s="13"/>
      <c r="X37" s="9"/>
      <c r="Y37" s="9"/>
      <c r="Z37" s="9"/>
      <c r="AA37" s="9"/>
      <c r="AB37" s="9"/>
      <c r="AC37" s="9"/>
      <c r="AD37" s="9"/>
      <c r="AE37" s="9">
        <v>0.5</v>
      </c>
      <c r="AF37" s="9"/>
      <c r="AG37" s="9"/>
      <c r="AH37" s="9"/>
      <c r="AI37" s="9">
        <f>10/40</f>
        <v>0.25</v>
      </c>
      <c r="AJ37" s="9"/>
      <c r="AK37" s="15"/>
      <c r="AL37" s="13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>
        <f>2/40</f>
        <v>0.05</v>
      </c>
    </row>
    <row r="38" spans="1:53" s="7" customFormat="1" ht="15" x14ac:dyDescent="0.25">
      <c r="A38" s="35" t="s">
        <v>22</v>
      </c>
      <c r="B38" s="37">
        <f t="shared" si="0"/>
        <v>62</v>
      </c>
      <c r="C38" s="10"/>
      <c r="D38" s="9">
        <v>37.5</v>
      </c>
      <c r="E38" s="9">
        <f t="shared" si="3"/>
        <v>58.125</v>
      </c>
      <c r="F38" s="15">
        <f t="shared" si="2"/>
        <v>0</v>
      </c>
      <c r="G38" s="13">
        <v>1</v>
      </c>
      <c r="H38" s="9"/>
      <c r="I38" s="9"/>
      <c r="J38" s="9">
        <v>6</v>
      </c>
      <c r="K38" s="9">
        <v>2</v>
      </c>
      <c r="L38" s="9">
        <v>1</v>
      </c>
      <c r="M38" s="9">
        <v>4</v>
      </c>
      <c r="N38" s="9">
        <v>28</v>
      </c>
      <c r="O38" s="9">
        <v>1</v>
      </c>
      <c r="P38" s="9">
        <v>10</v>
      </c>
      <c r="Q38" s="9">
        <v>2</v>
      </c>
      <c r="R38" s="9"/>
      <c r="S38" s="9">
        <v>7</v>
      </c>
      <c r="T38" s="9"/>
      <c r="U38" s="15"/>
      <c r="V38" s="15"/>
      <c r="W38" s="13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/>
      <c r="AD38" s="9"/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15">
        <v>0</v>
      </c>
      <c r="AL38" s="13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</row>
    <row r="39" spans="1:53" s="5" customFormat="1" ht="15" x14ac:dyDescent="0.25">
      <c r="A39" s="29" t="s">
        <v>9</v>
      </c>
      <c r="B39" s="50">
        <f>SUM(B3:B38)</f>
        <v>1229.75</v>
      </c>
      <c r="C39" s="19">
        <f>SUM(C3:C38)</f>
        <v>69</v>
      </c>
      <c r="D39" s="19"/>
      <c r="E39" s="18">
        <f t="shared" ref="E39:BA39" si="4">SUM(E3:E38)</f>
        <v>1228.8262500000001</v>
      </c>
      <c r="F39" s="20">
        <f t="shared" si="4"/>
        <v>14.200000000000001</v>
      </c>
      <c r="G39" s="21">
        <f t="shared" si="4"/>
        <v>27.5</v>
      </c>
      <c r="H39" s="18">
        <f t="shared" si="4"/>
        <v>8</v>
      </c>
      <c r="I39" s="18">
        <f t="shared" si="4"/>
        <v>0.2</v>
      </c>
      <c r="J39" s="18">
        <f t="shared" si="4"/>
        <v>141.75</v>
      </c>
      <c r="K39" s="18">
        <f t="shared" si="4"/>
        <v>24.3</v>
      </c>
      <c r="L39" s="18">
        <f t="shared" si="4"/>
        <v>21</v>
      </c>
      <c r="M39" s="18">
        <f t="shared" si="4"/>
        <v>57</v>
      </c>
      <c r="N39" s="18">
        <f t="shared" si="4"/>
        <v>429</v>
      </c>
      <c r="O39" s="18">
        <f t="shared" si="4"/>
        <v>12.7</v>
      </c>
      <c r="P39" s="18">
        <f t="shared" si="4"/>
        <v>79</v>
      </c>
      <c r="Q39" s="18">
        <f t="shared" si="4"/>
        <v>23.3</v>
      </c>
      <c r="R39" s="18">
        <f t="shared" si="4"/>
        <v>32</v>
      </c>
      <c r="S39" s="18">
        <f t="shared" si="4"/>
        <v>262.67</v>
      </c>
      <c r="T39" s="18">
        <f t="shared" si="4"/>
        <v>21.05</v>
      </c>
      <c r="U39" s="18">
        <f t="shared" si="4"/>
        <v>40</v>
      </c>
      <c r="V39" s="20">
        <f t="shared" si="4"/>
        <v>49.6</v>
      </c>
      <c r="W39" s="21">
        <f t="shared" si="4"/>
        <v>0.5</v>
      </c>
      <c r="X39" s="18">
        <f t="shared" si="4"/>
        <v>0</v>
      </c>
      <c r="Y39" s="18">
        <f t="shared" si="4"/>
        <v>0</v>
      </c>
      <c r="Z39" s="18">
        <f t="shared" si="4"/>
        <v>1.7250000000000001</v>
      </c>
      <c r="AA39" s="18">
        <f t="shared" si="4"/>
        <v>0.5</v>
      </c>
      <c r="AB39" s="18">
        <f t="shared" si="4"/>
        <v>0</v>
      </c>
      <c r="AC39" s="18">
        <f t="shared" si="4"/>
        <v>0</v>
      </c>
      <c r="AD39" s="18">
        <f t="shared" si="4"/>
        <v>3.6</v>
      </c>
      <c r="AE39" s="18">
        <f t="shared" si="4"/>
        <v>0.5</v>
      </c>
      <c r="AF39" s="18">
        <f t="shared" si="4"/>
        <v>1.6375</v>
      </c>
      <c r="AG39" s="18">
        <f t="shared" si="4"/>
        <v>0</v>
      </c>
      <c r="AH39" s="18">
        <f t="shared" si="4"/>
        <v>0</v>
      </c>
      <c r="AI39" s="18">
        <f t="shared" si="4"/>
        <v>2.5499999999999998</v>
      </c>
      <c r="AJ39" s="18">
        <f t="shared" si="4"/>
        <v>0.15</v>
      </c>
      <c r="AK39" s="20">
        <f t="shared" si="4"/>
        <v>0</v>
      </c>
      <c r="AL39" s="21">
        <f t="shared" si="4"/>
        <v>0.65</v>
      </c>
      <c r="AM39" s="18">
        <f t="shared" si="4"/>
        <v>8.1</v>
      </c>
      <c r="AN39" s="18">
        <f t="shared" si="4"/>
        <v>2.4</v>
      </c>
      <c r="AO39" s="18">
        <f t="shared" si="4"/>
        <v>0</v>
      </c>
      <c r="AP39" s="18">
        <f t="shared" si="4"/>
        <v>0</v>
      </c>
      <c r="AQ39" s="18">
        <f t="shared" si="4"/>
        <v>0</v>
      </c>
      <c r="AR39" s="18">
        <f t="shared" si="4"/>
        <v>0</v>
      </c>
      <c r="AS39" s="18">
        <f t="shared" si="4"/>
        <v>1</v>
      </c>
      <c r="AT39" s="18">
        <f t="shared" si="4"/>
        <v>0</v>
      </c>
      <c r="AU39" s="18">
        <f t="shared" si="4"/>
        <v>0</v>
      </c>
      <c r="AV39" s="18">
        <f t="shared" si="4"/>
        <v>0</v>
      </c>
      <c r="AW39" s="18">
        <f t="shared" si="4"/>
        <v>2</v>
      </c>
      <c r="AX39" s="18">
        <f t="shared" si="4"/>
        <v>0</v>
      </c>
      <c r="AY39" s="18">
        <f t="shared" si="4"/>
        <v>0</v>
      </c>
      <c r="AZ39" s="18">
        <f t="shared" si="4"/>
        <v>0</v>
      </c>
      <c r="BA39" s="18">
        <f t="shared" si="4"/>
        <v>1.05</v>
      </c>
    </row>
    <row r="40" spans="1:53" x14ac:dyDescent="0.2">
      <c r="A40" s="38" t="s">
        <v>57</v>
      </c>
    </row>
    <row r="41" spans="1:53" x14ac:dyDescent="0.2">
      <c r="A41" s="39"/>
    </row>
  </sheetData>
  <sortState ref="A7:CA54">
    <sortCondition ref="A7:A54"/>
  </sortState>
  <mergeCells count="5">
    <mergeCell ref="AL1:BA1"/>
    <mergeCell ref="A1:A2"/>
    <mergeCell ref="B1:F1"/>
    <mergeCell ref="G1:V1"/>
    <mergeCell ref="W1:AK1"/>
  </mergeCells>
  <phoneticPr fontId="0" type="noConversion"/>
  <conditionalFormatting sqref="B1:G1 W1 AL1 H2:V2 AK2:AQ2 BA2">
    <cfRule type="cellIs" dxfId="12" priority="32" operator="equal">
      <formula>0</formula>
    </cfRule>
  </conditionalFormatting>
  <conditionalFormatting sqref="B2:F2">
    <cfRule type="cellIs" dxfId="11" priority="29" operator="equal">
      <formula>0</formula>
    </cfRule>
  </conditionalFormatting>
  <conditionalFormatting sqref="H2">
    <cfRule type="cellIs" dxfId="10" priority="28" operator="equal">
      <formula>0</formula>
    </cfRule>
  </conditionalFormatting>
  <conditionalFormatting sqref="G2">
    <cfRule type="cellIs" dxfId="9" priority="27" operator="equal">
      <formula>0</formula>
    </cfRule>
  </conditionalFormatting>
  <conditionalFormatting sqref="F17 D10:D17 E3:E17 B5:D5 D18:F38 F15:AJ15 G17:XFD32 AL15:XFD15 F16:XFD16 F5:XFD14 D6:D8 A39:XFD39 G34:XFD38 G33:I33 T33:XFD33 B3:XFD4 B6:C38">
    <cfRule type="expression" dxfId="8" priority="9">
      <formula>MOD(ROW(),2)=0</formula>
    </cfRule>
  </conditionalFormatting>
  <conditionalFormatting sqref="D9">
    <cfRule type="expression" dxfId="7" priority="8">
      <formula>MOD(ROW(),2)=0</formula>
    </cfRule>
  </conditionalFormatting>
  <conditionalFormatting sqref="A38 A3:A36">
    <cfRule type="expression" dxfId="6" priority="7">
      <formula>MOD(ROW(),2)=0</formula>
    </cfRule>
  </conditionalFormatting>
  <conditionalFormatting sqref="A37">
    <cfRule type="expression" dxfId="5" priority="6">
      <formula>MOD(ROW(),2)=0</formula>
    </cfRule>
  </conditionalFormatting>
  <conditionalFormatting sqref="X2:AJ2">
    <cfRule type="cellIs" dxfId="4" priority="5" operator="equal">
      <formula>0</formula>
    </cfRule>
  </conditionalFormatting>
  <conditionalFormatting sqref="X2">
    <cfRule type="cellIs" dxfId="3" priority="4" operator="equal">
      <formula>0</formula>
    </cfRule>
  </conditionalFormatting>
  <conditionalFormatting sqref="W2">
    <cfRule type="cellIs" dxfId="2" priority="3" operator="equal">
      <formula>0</formula>
    </cfRule>
  </conditionalFormatting>
  <conditionalFormatting sqref="AR2:AZ2">
    <cfRule type="cellIs" dxfId="1" priority="2" operator="equal">
      <formula>0</formula>
    </cfRule>
  </conditionalFormatting>
  <conditionalFormatting sqref="J33:S33">
    <cfRule type="expression" dxfId="0" priority="1">
      <formula>MOD(ROW(),2)=0</formula>
    </cfRule>
  </conditionalFormatting>
  <pageMargins left="0.5" right="0.5" top="1" bottom="1" header="0.5" footer="0.5"/>
  <pageSetup scale="65" orientation="landscape" horizontalDpi="4294967293" r:id="rId1"/>
  <headerFooter alignWithMargins="0"/>
  <colBreaks count="3" manualBreakCount="3">
    <brk id="6" max="1048575" man="1"/>
    <brk id="22" max="1048575" man="1"/>
    <brk id="37" max="1048575" man="1"/>
  </colBreaks>
  <ignoredErrors>
    <ignoredError sqref="F8 F14 F6 F4 F16 F38 F29 F33 F20 F18 B38 B11" formulaRange="1"/>
    <ignoredError sqref="E2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Juvenile Dept</vt:lpstr>
      <vt:lpstr>'2023 Juvenile Dept'!Print_Titles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Dieckman, Paige</dc:creator>
  <cp:lastModifiedBy>Pardee, Michelle</cp:lastModifiedBy>
  <cp:lastPrinted>2019-05-28T21:57:11Z</cp:lastPrinted>
  <dcterms:created xsi:type="dcterms:W3CDTF">2015-03-25T20:15:16Z</dcterms:created>
  <dcterms:modified xsi:type="dcterms:W3CDTF">2024-04-03T17:37:10Z</dcterms:modified>
</cp:coreProperties>
</file>