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40" activeTab="0"/>
  </bookViews>
  <sheets>
    <sheet name="TrafInfrac Calc" sheetId="1" r:id="rId1"/>
    <sheet name="Traf Remit" sheetId="2" r:id="rId2"/>
    <sheet name="NonTrafInfr Calc" sheetId="3" r:id="rId3"/>
    <sheet name="NonTrafInfr Remit" sheetId="4" r:id="rId4"/>
    <sheet name="SchlZnSpeed Calc" sheetId="5" r:id="rId5"/>
    <sheet name="SchlZnSpeed Remit" sheetId="6" r:id="rId6"/>
    <sheet name="Emer&amp;ConstrZn Calc" sheetId="7" r:id="rId7"/>
    <sheet name="Emer&amp;ConstrZn Remit" sheetId="8" r:id="rId8"/>
  </sheets>
  <definedNames>
    <definedName name="_xlnm.Print_Area" localSheetId="6">'Emer&amp;ConstrZn Calc'!$A$1:$L$71</definedName>
    <definedName name="_xlnm.Print_Area" localSheetId="2">'NonTrafInfr Calc'!$A$1:$L$59</definedName>
    <definedName name="_xlnm.Print_Area" localSheetId="4">'SchlZnSpeed Calc'!$A$1:$L$75</definedName>
    <definedName name="_xlnm.Print_Area" localSheetId="0">'TrafInfrac Calc'!$A$1:$L$73</definedName>
  </definedNames>
  <calcPr fullCalcOnLoad="1"/>
</workbook>
</file>

<file path=xl/sharedStrings.xml><?xml version="1.0" encoding="utf-8"?>
<sst xmlns="http://schemas.openxmlformats.org/spreadsheetml/2006/main" count="358" uniqueCount="148">
  <si>
    <t>Traffic Infraction Non-Parking</t>
  </si>
  <si>
    <t>Total  Amt</t>
  </si>
  <si>
    <t>City</t>
  </si>
  <si>
    <t>BARS</t>
  </si>
  <si>
    <t>Revenue</t>
  </si>
  <si>
    <t>State</t>
  </si>
  <si>
    <t>Remittance</t>
  </si>
  <si>
    <t>35% PSEA</t>
  </si>
  <si>
    <t>Total</t>
  </si>
  <si>
    <t>Total Amount Pd</t>
  </si>
  <si>
    <t>JIS Amount</t>
  </si>
  <si>
    <t>Trauma Fee</t>
  </si>
  <si>
    <t>Leg Assessment</t>
  </si>
  <si>
    <t>CVP (1.2% * Base+70% Amount)</t>
  </si>
  <si>
    <t>Local  (66.8% x Base+70% Amount)</t>
  </si>
  <si>
    <t>State PSEA (32% x Base+70% Amount)</t>
  </si>
  <si>
    <t>Clerk's Revenue Transmittal Calculations for This Payment</t>
  </si>
  <si>
    <t>Check Total</t>
  </si>
  <si>
    <t>353.10</t>
  </si>
  <si>
    <t>386.12</t>
  </si>
  <si>
    <t>386.91</t>
  </si>
  <si>
    <t>Local</t>
  </si>
  <si>
    <t>Grand Totals for Remittance</t>
  </si>
  <si>
    <r>
      <t>Calculation for  Distribution of Legislative Assessment.</t>
    </r>
    <r>
      <rPr>
        <sz val="10"/>
        <rFont val="Arial"/>
        <family val="0"/>
      </rPr>
      <t xml:space="preserve"> </t>
    </r>
  </si>
  <si>
    <r>
      <t>Calculation for Distribution of Base + 70% PSEA (after JIS amount is subtracted)</t>
    </r>
    <r>
      <rPr>
        <sz val="10"/>
        <rFont val="Arial"/>
        <family val="0"/>
      </rPr>
      <t xml:space="preserve">. </t>
    </r>
  </si>
  <si>
    <t>Summary of Instructions</t>
  </si>
  <si>
    <t>Transfer the column totals to the Municipal Court Clerks Revenue Transmittal form.</t>
  </si>
  <si>
    <t>AutoTheft Prevention</t>
  </si>
  <si>
    <t>Brain Injury</t>
  </si>
  <si>
    <t>AutoTheft</t>
  </si>
  <si>
    <t>#15740</t>
  </si>
  <si>
    <t>Use this sheet to add up the remittance amounts for each payment: Modify spreadsheet as needed for your court.</t>
  </si>
  <si>
    <t>Smith, V.</t>
  </si>
  <si>
    <t>Crime Victim portion</t>
  </si>
  <si>
    <t>353.70</t>
  </si>
  <si>
    <t>From orange schedule</t>
  </si>
  <si>
    <t>School Zone Portion</t>
  </si>
  <si>
    <t>Use one line for each payment.</t>
  </si>
  <si>
    <t xml:space="preserve">The  calculations below are for your information only.  You do not need to use them. </t>
  </si>
  <si>
    <t>State Portion (35% PSEA)</t>
  </si>
  <si>
    <t>State Portion (JIS Acct)</t>
  </si>
  <si>
    <t>Trauma Care Trust Account (Trauma Fee)</t>
  </si>
  <si>
    <t>386.92</t>
  </si>
  <si>
    <t>386.97</t>
  </si>
  <si>
    <t>386.83.00</t>
  </si>
  <si>
    <t xml:space="preserve">State Portion: Emergency Medical Services </t>
  </si>
  <si>
    <t>386.83.31</t>
  </si>
  <si>
    <t>State Portion (Traumatic Brain Injury Account)</t>
  </si>
  <si>
    <t>386.83.32</t>
  </si>
  <si>
    <t>School Zone Safety Account</t>
  </si>
  <si>
    <t>Continue with Step 2.</t>
  </si>
  <si>
    <t>Speeding in a School Zone</t>
  </si>
  <si>
    <t>State Portion: Emergency Medical Services</t>
  </si>
  <si>
    <t xml:space="preserve">The calculations below are for your information only.  You do not need to use them. </t>
  </si>
  <si>
    <t>School Zone Acct</t>
  </si>
  <si>
    <t>continue with Step 2</t>
  </si>
  <si>
    <r>
      <t xml:space="preserve">Local </t>
    </r>
    <r>
      <rPr>
        <i/>
        <sz val="8"/>
        <rFont val="Arial"/>
        <family val="2"/>
      </rPr>
      <t>(Add Local amnts for Legis Assmnt, Base, 70% PSEA)</t>
    </r>
  </si>
  <si>
    <r>
      <t xml:space="preserve">Crime Victim </t>
    </r>
    <r>
      <rPr>
        <i/>
        <sz val="8"/>
        <rFont val="Arial"/>
        <family val="2"/>
      </rPr>
      <t>(Add CVP amnts for Leg Assmnt, Base, 70% PSEA)</t>
    </r>
  </si>
  <si>
    <r>
      <t>Local (</t>
    </r>
    <r>
      <rPr>
        <i/>
        <sz val="8"/>
        <rFont val="Arial"/>
        <family val="2"/>
      </rPr>
      <t>Add Local amnts for Legis Assmnt, Base, 70% PSEA</t>
    </r>
    <r>
      <rPr>
        <sz val="10"/>
        <rFont val="Arial"/>
        <family val="0"/>
      </rPr>
      <t>)</t>
    </r>
  </si>
  <si>
    <r>
      <t>Crime Victim (</t>
    </r>
    <r>
      <rPr>
        <i/>
        <sz val="8"/>
        <rFont val="Arial"/>
        <family val="2"/>
      </rPr>
      <t>Add CVP amnts for Leg Assmnt, Base, 70% PSEA</t>
    </r>
    <r>
      <rPr>
        <sz val="10"/>
        <rFont val="Arial"/>
        <family val="0"/>
      </rPr>
      <t>)</t>
    </r>
  </si>
  <si>
    <r>
      <t>State Portion (</t>
    </r>
    <r>
      <rPr>
        <i/>
        <sz val="8"/>
        <rFont val="Arial"/>
        <family val="2"/>
      </rPr>
      <t>Base Penalty + 70% PSEA minus JIS Acct Amt</t>
    </r>
    <r>
      <rPr>
        <sz val="10"/>
        <rFont val="Arial"/>
        <family val="0"/>
      </rPr>
      <t>)</t>
    </r>
  </si>
  <si>
    <t xml:space="preserve"> 35% PSEA</t>
  </si>
  <si>
    <t xml:space="preserve"> JIS Acct</t>
  </si>
  <si>
    <t>State: Base + 70% PSEA minus JIS</t>
  </si>
  <si>
    <t xml:space="preserve">Non Traffic Infraction </t>
  </si>
  <si>
    <t>State Portion (JIS Account)</t>
  </si>
  <si>
    <t>386.87</t>
  </si>
  <si>
    <t>386.83.81</t>
  </si>
  <si>
    <r>
      <t>Local</t>
    </r>
    <r>
      <rPr>
        <i/>
        <sz val="8"/>
        <rFont val="Arial"/>
        <family val="2"/>
      </rPr>
      <t xml:space="preserve"> (Local amnts for Base, 70% PSEA</t>
    </r>
    <r>
      <rPr>
        <sz val="10"/>
        <rFont val="Arial"/>
        <family val="0"/>
      </rPr>
      <t>)</t>
    </r>
  </si>
  <si>
    <t>The calculations below are for your information only.  You do not need to use them.</t>
  </si>
  <si>
    <t>State Base + 70% PSEA minus JIS</t>
  </si>
  <si>
    <t>JIS Acct</t>
  </si>
  <si>
    <t>These values will generate auto-calculations for the Clerk's Revenue Transmittal below.</t>
  </si>
  <si>
    <t>2. Transfer the values from the Clerk's Revenue Transmittal below to the Remittance Worksheet.</t>
  </si>
  <si>
    <t>From green schedule</t>
  </si>
  <si>
    <t>These values will generate auto-calculations for the Clerk's Traffic Revenue Transmittal below.</t>
  </si>
  <si>
    <t>2. Transfer the values from the Clerk's Traffic Revenue Transmittal below to the Remittance Worksheet.</t>
  </si>
  <si>
    <r>
      <t xml:space="preserve">Step 1.  </t>
    </r>
    <r>
      <rPr>
        <sz val="10"/>
        <rFont val="Arial"/>
        <family val="0"/>
      </rPr>
      <t xml:space="preserve">For a given payment fill in the fields below.  </t>
    </r>
  </si>
  <si>
    <r>
      <t>Step 2</t>
    </r>
    <r>
      <rPr>
        <sz val="10"/>
        <rFont val="Arial"/>
        <family val="0"/>
      </rPr>
      <t xml:space="preserve">.  Transfer the </t>
    </r>
    <r>
      <rPr>
        <b/>
        <sz val="10"/>
        <rFont val="Arial"/>
        <family val="2"/>
      </rPr>
      <t xml:space="preserve">bold-face values </t>
    </r>
    <r>
      <rPr>
        <sz val="10"/>
        <rFont val="Arial"/>
        <family val="0"/>
      </rPr>
      <t xml:space="preserve">in the Clerk's Transmittal Calculation below to the appropriate columns on the  </t>
    </r>
  </si>
  <si>
    <t>From yellow schedule</t>
  </si>
  <si>
    <t>Base +70% PSEA (less JIS Amount)</t>
  </si>
  <si>
    <t>1.  For a given payment, fill in the values from the blue tab schedule.</t>
  </si>
  <si>
    <t>Use the blue tab schedule to determine how much should be allocated to:</t>
  </si>
  <si>
    <t>From blue schedule</t>
  </si>
  <si>
    <t>Emergency or Construction Zone Speed</t>
  </si>
  <si>
    <t>1.  For a given payment, fill in the values from the orange tab schedule.</t>
  </si>
  <si>
    <t>Use the orange tab schedule to determine how much should be allocated to required accounts</t>
  </si>
  <si>
    <t>1.  For a given payment, fill in the values from the yellow tab schedule.</t>
  </si>
  <si>
    <t>Use the yellow tab schedule to determine how much should be allocated to:</t>
  </si>
  <si>
    <t>1.  For a given payment, fill in the values from the green tab schedule.</t>
  </si>
  <si>
    <t>Use the green tab schedule to determine how much should be allocated to:</t>
  </si>
  <si>
    <r>
      <t xml:space="preserve"> Use the green tab schedule for the </t>
    </r>
    <r>
      <rPr>
        <b/>
        <sz val="10"/>
        <rFont val="Arial"/>
        <family val="2"/>
      </rPr>
      <t>"35% PSEA"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"Base +70% PSEA"</t>
    </r>
  </si>
  <si>
    <r>
      <t xml:space="preserve"> Use the yellow tab schedule for the "</t>
    </r>
    <r>
      <rPr>
        <b/>
        <sz val="10"/>
        <rFont val="Arial"/>
        <family val="2"/>
      </rPr>
      <t>35% PSEA"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"Base +70% PSEA"</t>
    </r>
  </si>
  <si>
    <r>
      <rPr>
        <b/>
        <sz val="10"/>
        <rFont val="Arial"/>
        <family val="2"/>
      </rPr>
      <t>"School Zone Speeding Remit(tance)"</t>
    </r>
    <r>
      <rPr>
        <sz val="10"/>
        <rFont val="Arial"/>
        <family val="2"/>
      </rPr>
      <t xml:space="preserve"> Worksheet.  Use one line for each payment.</t>
    </r>
  </si>
  <si>
    <r>
      <t xml:space="preserve"> Use the orange tab schedule for the "</t>
    </r>
    <r>
      <rPr>
        <b/>
        <sz val="10"/>
        <rFont val="Arial"/>
        <family val="2"/>
      </rPr>
      <t>35% PSEA"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"Base +70% PSEA"</t>
    </r>
  </si>
  <si>
    <t xml:space="preserve"> Trauma Care Fee</t>
  </si>
  <si>
    <t>Auto-Theft Prevention</t>
  </si>
  <si>
    <t>Traumatic Brain Injury</t>
  </si>
  <si>
    <t xml:space="preserve"> Trauma Care Acct</t>
  </si>
  <si>
    <t>Auto-Theft Prevention Acct</t>
  </si>
  <si>
    <t>Traumatic Brain Injury Acct</t>
  </si>
  <si>
    <t>Crime Victim Panel</t>
  </si>
  <si>
    <t>State: Base+70% PSEA minus JIS</t>
  </si>
  <si>
    <r>
      <t xml:space="preserve"> Use the blue tab schedule for the </t>
    </r>
    <r>
      <rPr>
        <b/>
        <sz val="10"/>
        <rFont val="Arial"/>
        <family val="2"/>
      </rPr>
      <t>"35% PSEA"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"Base +70% PSEA"</t>
    </r>
  </si>
  <si>
    <t>Auto Theft Prevention</t>
  </si>
  <si>
    <t>State Portion (Auto-Theft Prevention Account)</t>
  </si>
  <si>
    <t>Note that there are separate worksheets for School Zone and Emergency/Construction Zone Speeding Infractions.</t>
  </si>
  <si>
    <t>JIS, Trauma Fee, Legislative Assessment, AutoTheft Prevention, &amp; Traumatic Brain Injury Fees</t>
  </si>
  <si>
    <t>State Portion (Auto Theft Prevention Account)</t>
  </si>
  <si>
    <r>
      <t>Step 2.</t>
    </r>
    <r>
      <rPr>
        <sz val="10"/>
        <rFont val="Arial"/>
        <family val="0"/>
      </rPr>
      <t xml:space="preserve">  Transfer the </t>
    </r>
    <r>
      <rPr>
        <b/>
        <sz val="10"/>
        <rFont val="Arial"/>
        <family val="2"/>
      </rPr>
      <t>bold-face values</t>
    </r>
    <r>
      <rPr>
        <sz val="10"/>
        <rFont val="Arial"/>
        <family val="0"/>
      </rPr>
      <t xml:space="preserve"> to the appropriate columns on the </t>
    </r>
    <r>
      <rPr>
        <b/>
        <sz val="10"/>
        <rFont val="Arial"/>
        <family val="2"/>
      </rPr>
      <t>Non-Traf(fic) Infr(action) Remit(tance)</t>
    </r>
    <r>
      <rPr>
        <sz val="10"/>
        <rFont val="Arial"/>
        <family val="0"/>
      </rPr>
      <t xml:space="preserve"> worksheet.  </t>
    </r>
  </si>
  <si>
    <r>
      <t xml:space="preserve">Step 2. </t>
    </r>
    <r>
      <rPr>
        <sz val="10"/>
        <rFont val="Arial"/>
        <family val="0"/>
      </rPr>
      <t xml:space="preserve"> Transfer the </t>
    </r>
    <r>
      <rPr>
        <b/>
        <sz val="10"/>
        <rFont val="Arial"/>
        <family val="2"/>
      </rPr>
      <t>bold-face values</t>
    </r>
    <r>
      <rPr>
        <sz val="10"/>
        <rFont val="Arial"/>
        <family val="0"/>
      </rPr>
      <t xml:space="preserve"> below to the appropriate columns on the </t>
    </r>
    <r>
      <rPr>
        <b/>
        <sz val="10"/>
        <rFont val="Arial"/>
        <family val="2"/>
      </rPr>
      <t>Traf(fic) Remit(tance)</t>
    </r>
    <r>
      <rPr>
        <sz val="10"/>
        <rFont val="Arial"/>
        <family val="0"/>
      </rPr>
      <t xml:space="preserve"> worksheet.  </t>
    </r>
  </si>
  <si>
    <t>JIS, Trauma Care, Legislative Assessment, Auto Theft Prevention, &amp; Traumatic Brain Injury Fees</t>
  </si>
  <si>
    <r>
      <t xml:space="preserve">Step 2. </t>
    </r>
    <r>
      <rPr>
        <sz val="10"/>
        <rFont val="Arial"/>
        <family val="0"/>
      </rPr>
      <t xml:space="preserve"> Transfer the </t>
    </r>
    <r>
      <rPr>
        <b/>
        <sz val="10"/>
        <rFont val="Arial"/>
        <family val="2"/>
      </rPr>
      <t>bold-face values</t>
    </r>
    <r>
      <rPr>
        <sz val="10"/>
        <rFont val="Arial"/>
        <family val="0"/>
      </rPr>
      <t xml:space="preserve"> below to the appropriate columns on the </t>
    </r>
    <r>
      <rPr>
        <b/>
        <sz val="10"/>
        <rFont val="Arial"/>
        <family val="2"/>
      </rPr>
      <t>Emer(gency)/ Constr(uction) Zone Remittance</t>
    </r>
    <r>
      <rPr>
        <sz val="10"/>
        <rFont val="Arial"/>
        <family val="0"/>
      </rPr>
      <t xml:space="preserve"> worksheet.  </t>
    </r>
  </si>
  <si>
    <t>Amount</t>
  </si>
  <si>
    <t>Name</t>
  </si>
  <si>
    <t>Case/Infraction</t>
  </si>
  <si>
    <r>
      <t>Manual Transmittal Calculations - Non-Traffic Infraction</t>
    </r>
    <r>
      <rPr>
        <b/>
        <sz val="14"/>
        <color indexed="13"/>
        <rFont val="Arial"/>
        <family val="2"/>
      </rPr>
      <t xml:space="preserve"> </t>
    </r>
    <r>
      <rPr>
        <b/>
        <sz val="14"/>
        <rFont val="Arial"/>
        <family val="2"/>
      </rPr>
      <t>- Effective July 28, 2019</t>
    </r>
  </si>
  <si>
    <t>Non-Traffic Infractions Only</t>
  </si>
  <si>
    <t>Remittance Summary</t>
  </si>
  <si>
    <t xml:space="preserve">Traffic Infractions Only </t>
  </si>
  <si>
    <t>School Zone Speeding Infractions Only</t>
  </si>
  <si>
    <t>Emergency or Construction Zone Speeding Infraction Only</t>
  </si>
  <si>
    <r>
      <t xml:space="preserve">Example: </t>
    </r>
    <r>
      <rPr>
        <sz val="10"/>
        <rFont val="Arial"/>
        <family val="2"/>
      </rPr>
      <t>$200</t>
    </r>
  </si>
  <si>
    <r>
      <t xml:space="preserve">Example: </t>
    </r>
    <r>
      <rPr>
        <sz val="10"/>
        <rFont val="Arial"/>
        <family val="2"/>
      </rPr>
      <t>$100</t>
    </r>
  </si>
  <si>
    <t>Sub-Totals</t>
  </si>
  <si>
    <r>
      <t xml:space="preserve">Effective </t>
    </r>
    <r>
      <rPr>
        <b/>
        <sz val="10"/>
        <rFont val="Arial"/>
        <family val="2"/>
      </rPr>
      <t>July 1, 2015</t>
    </r>
  </si>
  <si>
    <r>
      <t xml:space="preserve">Manual Transmittal Calculations - </t>
    </r>
    <r>
      <rPr>
        <b/>
        <sz val="14"/>
        <color indexed="17"/>
        <rFont val="Arial"/>
        <family val="2"/>
      </rPr>
      <t>Traffic Infraction</t>
    </r>
    <r>
      <rPr>
        <b/>
        <sz val="14"/>
        <rFont val="Arial"/>
        <family val="2"/>
      </rPr>
      <t xml:space="preserve"> - Effective January 1, 2023</t>
    </r>
  </si>
  <si>
    <t>JIS, Trauma Care, Legislative Assessment, Auto-Theft Prevention, Traumatic Brain Injury Fees &amp; Driver Licensing Technology Support</t>
  </si>
  <si>
    <t>DLTSA (16.67% * Amount)</t>
  </si>
  <si>
    <t>State PSEA (50.75% * Amount)</t>
  </si>
  <si>
    <r>
      <t xml:space="preserve">Effective </t>
    </r>
    <r>
      <rPr>
        <b/>
        <sz val="10"/>
        <rFont val="Arial"/>
        <family val="2"/>
      </rPr>
      <t>January 01 2023</t>
    </r>
  </si>
  <si>
    <t>These Distributions will be used in Clerk's Revenue Transmittal Calculations below</t>
  </si>
  <si>
    <t>State Portion (Driver License Technical Support Account)</t>
  </si>
  <si>
    <t>Local  (67.08% x Base+70% Amount)</t>
  </si>
  <si>
    <t>State PSEA (31.72% x Base+70% Amount)</t>
  </si>
  <si>
    <t>386.89.26</t>
  </si>
  <si>
    <t>Driver License Tech Support</t>
  </si>
  <si>
    <t>386.29.86</t>
  </si>
  <si>
    <t>Local Current Expense (32.00% x Amount)</t>
  </si>
  <si>
    <t>Crime Victim Amount (0.58% x Amount)</t>
  </si>
  <si>
    <r>
      <rPr>
        <b/>
        <i/>
        <sz val="10"/>
        <rFont val="Arial"/>
        <family val="2"/>
      </rPr>
      <t>Example: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$145</t>
    </r>
  </si>
  <si>
    <r>
      <t>Manual Transmittal Calculations -</t>
    </r>
    <r>
      <rPr>
        <b/>
        <sz val="14"/>
        <color indexed="52"/>
        <rFont val="Arial"/>
        <family val="2"/>
      </rPr>
      <t xml:space="preserve"> </t>
    </r>
    <r>
      <rPr>
        <b/>
        <sz val="14"/>
        <color indexed="53"/>
        <rFont val="Arial"/>
        <family val="2"/>
      </rPr>
      <t>School Zone Speeding</t>
    </r>
    <r>
      <rPr>
        <b/>
        <sz val="14"/>
        <rFont val="Arial"/>
        <family val="2"/>
      </rPr>
      <t xml:space="preserve"> - Effective January 1, 2023</t>
    </r>
  </si>
  <si>
    <t xml:space="preserve">These distributions will be used in Clerk's revenue transmittal calculations below. </t>
  </si>
  <si>
    <t>Transfer the column totals to the Municipal Court Clerk's Revenue Transmittal form.</t>
  </si>
  <si>
    <t>JIS, Trauma Care, Legislative Assess, Auto-Theft Prevention, Traumatic Brain Injury, Driver Licensing Technology Support &amp; School Zone</t>
  </si>
  <si>
    <r>
      <t>Effective January</t>
    </r>
    <r>
      <rPr>
        <b/>
        <sz val="10"/>
        <rFont val="Arial"/>
        <family val="2"/>
      </rPr>
      <t xml:space="preserve"> 01 2023</t>
    </r>
  </si>
  <si>
    <r>
      <t xml:space="preserve">Example: </t>
    </r>
    <r>
      <rPr>
        <sz val="10"/>
        <rFont val="Arial"/>
        <family val="2"/>
      </rPr>
      <t>$220</t>
    </r>
  </si>
  <si>
    <r>
      <t xml:space="preserve">Manual Transmittal Calculations - </t>
    </r>
    <r>
      <rPr>
        <b/>
        <sz val="14"/>
        <color indexed="30"/>
        <rFont val="Arial"/>
        <family val="2"/>
      </rPr>
      <t>Emergency / Construction Zone Speed</t>
    </r>
    <r>
      <rPr>
        <b/>
        <sz val="14"/>
        <rFont val="Arial"/>
        <family val="2"/>
      </rPr>
      <t xml:space="preserve"> - Effective January 1, 2023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</si>
</sst>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_);[Red]\(&quot;$&quot;#,##0.0000\)"/>
    <numFmt numFmtId="166" formatCode="&quot;$&quot;#,##0.000_);[Red]\(&quot;$&quot;#,##0.000\)"/>
    <numFmt numFmtId="167" formatCode="_(* #,##0.0000_);_(* \(#,##0.0000\);_(* &quot;-&quot;????_);_(@_)"/>
    <numFmt numFmtId="168" formatCode="_(* #,##0.000_);_(* \(#,##0.000\);_(* &quot;-&quot;???_);_(@_)"/>
    <numFmt numFmtId="169" formatCode="_(* #,##0.00000_);_(* \(#,##0.00000\);_(* &quot;-&quot;???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00_);_(* \(#,##0.000000\);_(* &quot;-&quot;??????_);_(@_)"/>
    <numFmt numFmtId="175" formatCode="0.0%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??_);_(@_)"/>
    <numFmt numFmtId="178" formatCode="_(&quot;$&quot;* #,##0.000_);_(&quot;$&quot;* \(#,##0.000\);_(&quot;$&quot;* &quot;-&quot;???_);_(@_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4"/>
      <color indexed="17"/>
      <name val="Arial"/>
      <family val="2"/>
    </font>
    <font>
      <b/>
      <sz val="14"/>
      <color indexed="13"/>
      <name val="Arial"/>
      <family val="2"/>
    </font>
    <font>
      <b/>
      <sz val="14"/>
      <color indexed="53"/>
      <name val="Arial"/>
      <family val="2"/>
    </font>
    <font>
      <b/>
      <sz val="14"/>
      <color indexed="52"/>
      <name val="Arial"/>
      <family val="2"/>
    </font>
    <font>
      <b/>
      <sz val="14"/>
      <color indexed="3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8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0" fontId="0" fillId="0" borderId="0" xfId="0" applyFont="1" applyAlignment="1">
      <alignment wrapText="1"/>
    </xf>
    <xf numFmtId="0" fontId="0" fillId="34" borderId="0" xfId="0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43" fontId="0" fillId="0" borderId="10" xfId="42" applyFont="1" applyBorder="1" applyAlignment="1">
      <alignment wrapText="1"/>
    </xf>
    <xf numFmtId="43" fontId="0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0" xfId="42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4" fillId="35" borderId="0" xfId="0" applyFont="1" applyFill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/>
    </xf>
    <xf numFmtId="164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3" fontId="0" fillId="0" borderId="10" xfId="42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43" fontId="0" fillId="0" borderId="0" xfId="42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5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Font="1" applyBorder="1" applyAlignment="1">
      <alignment wrapText="1"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34" borderId="0" xfId="0" applyNumberFormat="1" applyFill="1" applyAlignment="1">
      <alignment/>
    </xf>
    <xf numFmtId="171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13" xfId="44" applyFont="1" applyBorder="1" applyAlignment="1">
      <alignment/>
    </xf>
    <xf numFmtId="44" fontId="0" fillId="0" borderId="13" xfId="44" applyFont="1" applyBorder="1" applyAlignment="1">
      <alignment/>
    </xf>
    <xf numFmtId="44" fontId="2" fillId="0" borderId="0" xfId="44" applyFont="1" applyAlignment="1">
      <alignment horizontal="left"/>
    </xf>
    <xf numFmtId="44" fontId="0" fillId="0" borderId="0" xfId="44" applyFont="1" applyAlignment="1">
      <alignment/>
    </xf>
    <xf numFmtId="44" fontId="2" fillId="39" borderId="14" xfId="44" applyFont="1" applyFill="1" applyBorder="1" applyAlignment="1">
      <alignment/>
    </xf>
    <xf numFmtId="44" fontId="2" fillId="39" borderId="10" xfId="44" applyFont="1" applyFill="1" applyBorder="1" applyAlignment="1">
      <alignment/>
    </xf>
    <xf numFmtId="44" fontId="0" fillId="4" borderId="10" xfId="44" applyFont="1" applyFill="1" applyBorder="1" applyAlignment="1">
      <alignment/>
    </xf>
    <xf numFmtId="44" fontId="2" fillId="35" borderId="10" xfId="44" applyFont="1" applyFill="1" applyBorder="1" applyAlignment="1">
      <alignment/>
    </xf>
    <xf numFmtId="44" fontId="0" fillId="40" borderId="10" xfId="44" applyFont="1" applyFill="1" applyBorder="1" applyAlignment="1">
      <alignment/>
    </xf>
    <xf numFmtId="44" fontId="2" fillId="19" borderId="10" xfId="44" applyFont="1" applyFill="1" applyBorder="1" applyAlignment="1">
      <alignment/>
    </xf>
    <xf numFmtId="44" fontId="0" fillId="7" borderId="10" xfId="44" applyFont="1" applyFill="1" applyBorder="1" applyAlignment="1">
      <alignment/>
    </xf>
    <xf numFmtId="44" fontId="2" fillId="0" borderId="0" xfId="44" applyFont="1" applyAlignment="1">
      <alignment/>
    </xf>
    <xf numFmtId="44" fontId="2" fillId="19" borderId="14" xfId="44" applyFont="1" applyFill="1" applyBorder="1" applyAlignment="1">
      <alignment/>
    </xf>
    <xf numFmtId="10" fontId="0" fillId="0" borderId="0" xfId="59" applyNumberFormat="1" applyFont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2" fillId="12" borderId="10" xfId="44" applyFont="1" applyFill="1" applyBorder="1" applyAlignment="1">
      <alignment/>
    </xf>
    <xf numFmtId="44" fontId="0" fillId="6" borderId="10" xfId="44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31">
      <selection activeCell="J15" sqref="J15"/>
    </sheetView>
  </sheetViews>
  <sheetFormatPr defaultColWidth="9.140625" defaultRowHeight="12.75"/>
  <cols>
    <col min="4" max="4" width="18.28125" style="0" customWidth="1"/>
    <col min="5" max="5" width="8.8515625" style="0" customWidth="1"/>
    <col min="6" max="6" width="11.140625" style="0" bestFit="1" customWidth="1"/>
    <col min="8" max="8" width="14.28125" style="0" customWidth="1"/>
    <col min="10" max="10" width="9.140625" style="0" customWidth="1"/>
  </cols>
  <sheetData>
    <row r="1" ht="18">
      <c r="A1" s="5" t="s">
        <v>126</v>
      </c>
    </row>
    <row r="2" s="8" customFormat="1" ht="12">
      <c r="B2" s="8" t="s">
        <v>25</v>
      </c>
    </row>
    <row r="3" s="8" customFormat="1" ht="12">
      <c r="B3" s="8" t="s">
        <v>89</v>
      </c>
    </row>
    <row r="4" s="8" customFormat="1" ht="12">
      <c r="C4" s="8" t="s">
        <v>72</v>
      </c>
    </row>
    <row r="5" s="8" customFormat="1" ht="12">
      <c r="B5" s="8" t="s">
        <v>73</v>
      </c>
    </row>
    <row r="7" ht="12.75">
      <c r="A7" s="6" t="s">
        <v>77</v>
      </c>
    </row>
    <row r="8" spans="1:2" ht="12.75">
      <c r="A8" s="6"/>
      <c r="B8" s="8" t="s">
        <v>90</v>
      </c>
    </row>
    <row r="9" spans="1:10" ht="30" customHeight="1">
      <c r="A9" s="6"/>
      <c r="C9" s="94" t="s">
        <v>127</v>
      </c>
      <c r="D9" s="94"/>
      <c r="E9" s="94"/>
      <c r="F9" s="94"/>
      <c r="G9" s="94"/>
      <c r="H9" s="94"/>
      <c r="I9" s="94"/>
      <c r="J9" s="94"/>
    </row>
    <row r="10" ht="12.75">
      <c r="B10" s="8" t="s">
        <v>91</v>
      </c>
    </row>
    <row r="12" spans="4:6" ht="12.75">
      <c r="D12" s="6" t="s">
        <v>9</v>
      </c>
      <c r="E12" s="6"/>
      <c r="F12" s="79">
        <v>145</v>
      </c>
    </row>
    <row r="13" spans="4:13" ht="12">
      <c r="D13" t="s">
        <v>10</v>
      </c>
      <c r="F13" s="80">
        <v>23</v>
      </c>
      <c r="G13" s="8" t="s">
        <v>74</v>
      </c>
      <c r="M13" s="45"/>
    </row>
    <row r="14" spans="4:13" ht="12">
      <c r="D14" t="s">
        <v>11</v>
      </c>
      <c r="F14" s="80">
        <v>5</v>
      </c>
      <c r="G14" s="8" t="s">
        <v>74</v>
      </c>
      <c r="M14" s="45"/>
    </row>
    <row r="15" spans="4:13" ht="12">
      <c r="D15" t="s">
        <v>12</v>
      </c>
      <c r="F15" s="80">
        <v>24</v>
      </c>
      <c r="G15" s="8" t="s">
        <v>74</v>
      </c>
      <c r="M15" s="45"/>
    </row>
    <row r="16" spans="4:13" ht="12">
      <c r="D16" s="8" t="s">
        <v>96</v>
      </c>
      <c r="F16" s="80">
        <v>10</v>
      </c>
      <c r="G16" s="8" t="s">
        <v>74</v>
      </c>
      <c r="M16" s="46"/>
    </row>
    <row r="17" spans="4:7" ht="12">
      <c r="D17" t="s">
        <v>28</v>
      </c>
      <c r="F17" s="80">
        <v>5</v>
      </c>
      <c r="G17" s="8" t="s">
        <v>74</v>
      </c>
    </row>
    <row r="18" spans="4:7" ht="12">
      <c r="D18" t="s">
        <v>136</v>
      </c>
      <c r="F18" s="80">
        <v>2</v>
      </c>
      <c r="G18" s="8" t="s">
        <v>74</v>
      </c>
    </row>
    <row r="19" spans="4:11" ht="24.75">
      <c r="D19" s="14" t="s">
        <v>80</v>
      </c>
      <c r="F19" s="80">
        <v>59.1</v>
      </c>
      <c r="G19" s="8" t="s">
        <v>74</v>
      </c>
      <c r="I19" s="17"/>
      <c r="J19" s="17"/>
      <c r="K19" s="17"/>
    </row>
    <row r="20" spans="4:11" ht="12">
      <c r="D20" t="s">
        <v>7</v>
      </c>
      <c r="F20" s="80">
        <v>16.9</v>
      </c>
      <c r="G20" s="8" t="s">
        <v>74</v>
      </c>
      <c r="I20" s="17"/>
      <c r="J20" s="17"/>
      <c r="K20" s="17"/>
    </row>
    <row r="21" spans="4:6" ht="12.75">
      <c r="D21" s="6" t="s">
        <v>17</v>
      </c>
      <c r="E21" s="6"/>
      <c r="F21" s="79">
        <f>SUM(F13:F20)</f>
        <v>145</v>
      </c>
    </row>
    <row r="22" spans="6:10" ht="12.75">
      <c r="F22" s="1"/>
      <c r="J22" s="40" t="s">
        <v>55</v>
      </c>
    </row>
    <row r="23" spans="1:12" ht="7.5" customHeight="1">
      <c r="A23" s="10"/>
      <c r="B23" s="10"/>
      <c r="C23" s="10"/>
      <c r="D23" s="10"/>
      <c r="E23" s="10"/>
      <c r="F23" s="12"/>
      <c r="G23" s="10"/>
      <c r="H23" s="10"/>
      <c r="I23" s="10"/>
      <c r="J23" s="10"/>
      <c r="K23" s="10"/>
      <c r="L23" s="17"/>
    </row>
    <row r="24" ht="10.5" customHeight="1">
      <c r="L24" s="17"/>
    </row>
    <row r="25" spans="1:12" ht="12.75">
      <c r="A25" s="6" t="s">
        <v>110</v>
      </c>
      <c r="F25" s="2"/>
      <c r="L25" s="17"/>
    </row>
    <row r="26" spans="1:12" ht="12.75">
      <c r="A26" s="6"/>
      <c r="B26" t="s">
        <v>37</v>
      </c>
      <c r="F26" s="2"/>
      <c r="L26" s="17"/>
    </row>
    <row r="27" spans="1:12" ht="12.75">
      <c r="A27" s="6"/>
      <c r="F27" s="2"/>
      <c r="L27" s="17"/>
    </row>
    <row r="28" spans="3:12" ht="15">
      <c r="C28" s="7" t="s">
        <v>16</v>
      </c>
      <c r="F28" s="1"/>
      <c r="L28" s="17"/>
    </row>
    <row r="29" ht="12">
      <c r="L29" s="17"/>
    </row>
    <row r="30" spans="5:12" s="18" customFormat="1" ht="12.75">
      <c r="E30" s="19" t="s">
        <v>1</v>
      </c>
      <c r="H30" s="93" t="s">
        <v>3</v>
      </c>
      <c r="I30" s="19" t="s">
        <v>2</v>
      </c>
      <c r="K30" s="19" t="s">
        <v>5</v>
      </c>
      <c r="L30" s="20"/>
    </row>
    <row r="31" spans="8:12" s="18" customFormat="1" ht="12.75">
      <c r="H31" s="93"/>
      <c r="I31" s="19" t="s">
        <v>4</v>
      </c>
      <c r="K31" s="19" t="s">
        <v>6</v>
      </c>
      <c r="L31" s="20"/>
    </row>
    <row r="32" spans="11:12" ht="12">
      <c r="K32" s="2"/>
      <c r="L32" s="17"/>
    </row>
    <row r="33" spans="1:12" ht="12.75">
      <c r="A33" s="6" t="s">
        <v>0</v>
      </c>
      <c r="E33" s="79">
        <f>F12</f>
        <v>145</v>
      </c>
      <c r="K33" s="2"/>
      <c r="L33" s="17"/>
    </row>
    <row r="34" spans="2:12" ht="12.75">
      <c r="B34" t="s">
        <v>56</v>
      </c>
      <c r="H34" s="64" t="s">
        <v>18</v>
      </c>
      <c r="I34" s="70">
        <f>$F$61+$F$70</f>
        <v>47.324279999999995</v>
      </c>
      <c r="J34" s="71"/>
      <c r="K34" s="71"/>
      <c r="L34" s="17"/>
    </row>
    <row r="35" spans="8:12" ht="12.75">
      <c r="H35" s="64"/>
      <c r="I35" s="70"/>
      <c r="J35" s="71"/>
      <c r="K35" s="71"/>
      <c r="L35" s="17"/>
    </row>
    <row r="36" spans="2:12" ht="12.75">
      <c r="B36" t="s">
        <v>57</v>
      </c>
      <c r="H36" s="64" t="s">
        <v>19</v>
      </c>
      <c r="I36" s="70">
        <f>$F$62+$F$71</f>
        <v>0.8492000000000001</v>
      </c>
      <c r="J36" s="71"/>
      <c r="K36" s="71"/>
      <c r="L36" s="17"/>
    </row>
    <row r="37" spans="8:12" ht="12.75">
      <c r="H37" s="64"/>
      <c r="I37" s="70"/>
      <c r="J37" s="71"/>
      <c r="K37" s="71"/>
      <c r="L37" s="17"/>
    </row>
    <row r="38" spans="2:12" ht="12.75">
      <c r="B38" t="s">
        <v>60</v>
      </c>
      <c r="H38" s="64" t="s">
        <v>20</v>
      </c>
      <c r="I38" s="71"/>
      <c r="J38" s="71"/>
      <c r="K38" s="70">
        <f>$F$63+$F$72</f>
        <v>30.92652</v>
      </c>
      <c r="L38" s="17"/>
    </row>
    <row r="39" spans="8:12" ht="12">
      <c r="H39" s="64"/>
      <c r="I39" s="71"/>
      <c r="J39" s="71"/>
      <c r="K39" s="71"/>
      <c r="L39" s="17"/>
    </row>
    <row r="40" spans="1:13" ht="12.75">
      <c r="A40" s="6"/>
      <c r="B40" t="s">
        <v>39</v>
      </c>
      <c r="H40" s="64" t="s">
        <v>42</v>
      </c>
      <c r="I40" s="71"/>
      <c r="J40" s="71"/>
      <c r="K40" s="70">
        <f>$F$20</f>
        <v>16.9</v>
      </c>
      <c r="L40" s="17"/>
      <c r="M40" s="4"/>
    </row>
    <row r="41" spans="8:12" ht="12">
      <c r="H41" s="64"/>
      <c r="I41" s="71"/>
      <c r="J41" s="71"/>
      <c r="K41" s="71"/>
      <c r="L41" s="17"/>
    </row>
    <row r="42" spans="1:13" ht="12.75">
      <c r="A42" s="6"/>
      <c r="B42" t="s">
        <v>40</v>
      </c>
      <c r="H42" s="64" t="s">
        <v>43</v>
      </c>
      <c r="I42" s="71"/>
      <c r="J42" s="71"/>
      <c r="K42" s="70">
        <f>$F$13</f>
        <v>23</v>
      </c>
      <c r="L42" s="17"/>
      <c r="M42" s="4"/>
    </row>
    <row r="43" spans="8:12" ht="12">
      <c r="H43" s="64"/>
      <c r="I43" s="71"/>
      <c r="J43" s="71"/>
      <c r="K43" s="71"/>
      <c r="L43" s="17"/>
    </row>
    <row r="44" spans="1:12" ht="12.75">
      <c r="A44" s="6"/>
      <c r="B44" t="s">
        <v>52</v>
      </c>
      <c r="H44" s="64"/>
      <c r="I44" s="71"/>
      <c r="J44" s="71"/>
      <c r="K44" s="71"/>
      <c r="L44" s="17"/>
    </row>
    <row r="45" spans="1:13" ht="12.75">
      <c r="A45" s="6"/>
      <c r="C45" t="s">
        <v>41</v>
      </c>
      <c r="H45" s="64" t="s">
        <v>44</v>
      </c>
      <c r="I45" s="71"/>
      <c r="J45" s="71"/>
      <c r="K45" s="70">
        <f>$F$14</f>
        <v>5</v>
      </c>
      <c r="L45" s="17"/>
      <c r="M45" s="4"/>
    </row>
    <row r="46" spans="8:12" ht="12">
      <c r="H46" s="64"/>
      <c r="I46" s="71"/>
      <c r="J46" s="71"/>
      <c r="K46" s="71"/>
      <c r="L46" s="17"/>
    </row>
    <row r="47" spans="1:13" ht="12.75">
      <c r="A47" s="6"/>
      <c r="B47" s="8" t="s">
        <v>105</v>
      </c>
      <c r="H47" s="18" t="s">
        <v>46</v>
      </c>
      <c r="I47" s="71"/>
      <c r="J47" s="71"/>
      <c r="K47" s="70">
        <f>$F$16</f>
        <v>10</v>
      </c>
      <c r="L47" s="17"/>
      <c r="M47" s="4"/>
    </row>
    <row r="48" spans="1:12" ht="12.75">
      <c r="A48" s="6"/>
      <c r="H48" s="18"/>
      <c r="I48" s="71"/>
      <c r="J48" s="71"/>
      <c r="K48" s="71"/>
      <c r="L48" s="17"/>
    </row>
    <row r="49" spans="1:13" ht="12.75">
      <c r="A49" s="6"/>
      <c r="B49" t="s">
        <v>47</v>
      </c>
      <c r="H49" s="18" t="s">
        <v>48</v>
      </c>
      <c r="I49" s="72"/>
      <c r="J49" s="72"/>
      <c r="K49" s="73">
        <f>$F$17</f>
        <v>5</v>
      </c>
      <c r="L49" s="46"/>
      <c r="M49" s="4"/>
    </row>
    <row r="50" spans="1:13" ht="12.75">
      <c r="A50" s="6"/>
      <c r="H50" s="18"/>
      <c r="I50" s="72"/>
      <c r="J50" s="72"/>
      <c r="K50" s="73"/>
      <c r="L50" s="46"/>
      <c r="M50" s="4"/>
    </row>
    <row r="51" spans="1:13" ht="12.75">
      <c r="A51" s="6"/>
      <c r="B51" t="s">
        <v>132</v>
      </c>
      <c r="H51" s="20" t="s">
        <v>135</v>
      </c>
      <c r="I51" s="72"/>
      <c r="J51" s="72"/>
      <c r="K51" s="73">
        <f>+$F$18+F64</f>
        <v>6</v>
      </c>
      <c r="L51" s="17"/>
      <c r="M51" s="4"/>
    </row>
    <row r="52" spans="1:12" ht="13.5" thickBot="1">
      <c r="A52" s="6"/>
      <c r="H52" s="65" t="s">
        <v>124</v>
      </c>
      <c r="I52" s="74">
        <f>SUM(I34:I51)</f>
        <v>48.17348</v>
      </c>
      <c r="J52" s="75"/>
      <c r="K52" s="74">
        <f>SUM(K34:K51)</f>
        <v>96.82652</v>
      </c>
      <c r="L52" s="17"/>
    </row>
    <row r="53" spans="8:12" s="8" customFormat="1" ht="13.5" thickTop="1">
      <c r="H53" s="65" t="s">
        <v>8</v>
      </c>
      <c r="I53" s="76"/>
      <c r="J53" s="77"/>
      <c r="K53" s="78">
        <f>+K52+I52</f>
        <v>145</v>
      </c>
      <c r="L53" s="21"/>
    </row>
    <row r="54" spans="1:13" ht="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7"/>
      <c r="M54" s="17"/>
    </row>
    <row r="55" ht="12">
      <c r="L55" s="17"/>
    </row>
    <row r="56" spans="1:12" ht="12">
      <c r="A56" t="s">
        <v>53</v>
      </c>
      <c r="L56" s="17"/>
    </row>
    <row r="57" ht="12">
      <c r="L57" s="17"/>
    </row>
    <row r="58" spans="1:12" ht="12.75">
      <c r="A58" s="6" t="s">
        <v>23</v>
      </c>
      <c r="L58" s="17"/>
    </row>
    <row r="59" spans="1:12" ht="12">
      <c r="A59" t="s">
        <v>131</v>
      </c>
      <c r="L59" s="17"/>
    </row>
    <row r="60" ht="12">
      <c r="L60" s="17"/>
    </row>
    <row r="61" spans="2:12" ht="12">
      <c r="B61" t="s">
        <v>138</v>
      </c>
      <c r="F61" s="1">
        <f>ROUND((0.32*$F$15),2)</f>
        <v>7.68</v>
      </c>
      <c r="H61" s="17"/>
      <c r="I61" s="17"/>
      <c r="J61" s="17"/>
      <c r="K61" s="17"/>
      <c r="L61" s="17"/>
    </row>
    <row r="62" spans="2:12" ht="12">
      <c r="B62" t="s">
        <v>139</v>
      </c>
      <c r="F62" s="1">
        <f>ROUND((0.0058*$F$15),2)</f>
        <v>0.14</v>
      </c>
      <c r="L62" s="17"/>
    </row>
    <row r="63" spans="2:12" ht="12">
      <c r="B63" t="s">
        <v>129</v>
      </c>
      <c r="F63" s="1">
        <f>ROUND((0.5075*$F$15),2)</f>
        <v>12.18</v>
      </c>
      <c r="L63" s="17"/>
    </row>
    <row r="64" spans="2:12" ht="12">
      <c r="B64" t="s">
        <v>128</v>
      </c>
      <c r="F64" s="1">
        <f>ROUND((0.1667*$F$15),2)</f>
        <v>4</v>
      </c>
      <c r="L64" s="17"/>
    </row>
    <row r="65" spans="2:12" ht="12">
      <c r="B65" t="s">
        <v>8</v>
      </c>
      <c r="F65" s="1">
        <f>SUM(F61:F64)</f>
        <v>24</v>
      </c>
      <c r="L65" s="17"/>
    </row>
    <row r="66" ht="12">
      <c r="L66" s="17"/>
    </row>
    <row r="67" spans="1:12" ht="12.75">
      <c r="A67" s="6" t="s">
        <v>24</v>
      </c>
      <c r="I67" s="8" t="s">
        <v>130</v>
      </c>
      <c r="L67" s="17"/>
    </row>
    <row r="68" spans="1:12" ht="12">
      <c r="A68" t="s">
        <v>131</v>
      </c>
      <c r="L68" s="17"/>
    </row>
    <row r="69" spans="1:12" ht="12.75">
      <c r="A69" s="6"/>
      <c r="L69" s="17"/>
    </row>
    <row r="70" spans="2:12" ht="12">
      <c r="B70" s="8" t="s">
        <v>133</v>
      </c>
      <c r="F70" s="2">
        <f>0.6708*$F$19</f>
        <v>39.644279999999995</v>
      </c>
      <c r="L70" s="17"/>
    </row>
    <row r="71" spans="2:12" ht="12">
      <c r="B71" s="8" t="s">
        <v>13</v>
      </c>
      <c r="F71" s="2">
        <f>0.012*$F$19</f>
        <v>0.7092</v>
      </c>
      <c r="L71" s="17"/>
    </row>
    <row r="72" spans="2:12" ht="12">
      <c r="B72" s="8" t="s">
        <v>134</v>
      </c>
      <c r="F72" s="2">
        <f>0.3172*$F$19</f>
        <v>18.74652</v>
      </c>
      <c r="L72" s="17"/>
    </row>
    <row r="73" spans="2:6" ht="12">
      <c r="B73" t="s">
        <v>8</v>
      </c>
      <c r="F73" s="2">
        <f>SUM(F70:F72)</f>
        <v>59.099999999999994</v>
      </c>
    </row>
    <row r="80" ht="12">
      <c r="F80" s="67"/>
    </row>
    <row r="81" ht="12">
      <c r="F81" s="67"/>
    </row>
    <row r="82" ht="12">
      <c r="F82" s="67"/>
    </row>
    <row r="83" ht="12">
      <c r="F83" s="67"/>
    </row>
    <row r="85" ht="12">
      <c r="F85" s="68"/>
    </row>
    <row r="86" ht="12">
      <c r="F86" s="68"/>
    </row>
    <row r="87" ht="12">
      <c r="F87" s="69"/>
    </row>
  </sheetData>
  <sheetProtection/>
  <mergeCells count="2">
    <mergeCell ref="H30:H31"/>
    <mergeCell ref="C9:J9"/>
  </mergeCells>
  <printOptions/>
  <pageMargins left="0.75" right="0.75" top="0.75" bottom="0.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9" sqref="A9:L9"/>
    </sheetView>
  </sheetViews>
  <sheetFormatPr defaultColWidth="9.140625" defaultRowHeight="12.75"/>
  <cols>
    <col min="1" max="1" width="22.8515625" style="0" customWidth="1"/>
    <col min="2" max="2" width="18.421875" style="0" customWidth="1"/>
    <col min="3" max="3" width="16.421875" style="0" customWidth="1"/>
    <col min="4" max="4" width="8.7109375" style="0" customWidth="1"/>
    <col min="5" max="13" width="11.7109375" style="0" customWidth="1"/>
    <col min="14" max="16384" width="9.140625" style="45" customWidth="1"/>
  </cols>
  <sheetData>
    <row r="1" ht="18">
      <c r="A1" s="5" t="s">
        <v>118</v>
      </c>
    </row>
    <row r="2" spans="1:2" ht="18">
      <c r="A2" s="53" t="s">
        <v>119</v>
      </c>
      <c r="B2" s="54"/>
    </row>
    <row r="3" ht="12">
      <c r="A3" t="s">
        <v>31</v>
      </c>
    </row>
    <row r="4" ht="12">
      <c r="A4" t="s">
        <v>143</v>
      </c>
    </row>
    <row r="5" ht="12">
      <c r="A5" s="8" t="s">
        <v>106</v>
      </c>
    </row>
    <row r="6" spans="4:13" s="16" customFormat="1" ht="51.75">
      <c r="D6" s="32" t="s">
        <v>21</v>
      </c>
      <c r="E6" s="33" t="s">
        <v>101</v>
      </c>
      <c r="F6" s="33" t="s">
        <v>63</v>
      </c>
      <c r="G6" s="33" t="s">
        <v>61</v>
      </c>
      <c r="H6" s="32" t="s">
        <v>62</v>
      </c>
      <c r="I6" s="33" t="s">
        <v>95</v>
      </c>
      <c r="J6" s="33" t="s">
        <v>27</v>
      </c>
      <c r="K6" s="33" t="s">
        <v>97</v>
      </c>
      <c r="L6" s="33" t="s">
        <v>136</v>
      </c>
      <c r="M6" s="95" t="s">
        <v>8</v>
      </c>
    </row>
    <row r="7" spans="1:13" ht="12.75">
      <c r="A7" s="27" t="s">
        <v>113</v>
      </c>
      <c r="B7" s="27" t="s">
        <v>115</v>
      </c>
      <c r="C7" s="27" t="s">
        <v>114</v>
      </c>
      <c r="D7" s="34">
        <v>353.1</v>
      </c>
      <c r="E7" s="35">
        <v>386.12</v>
      </c>
      <c r="F7" s="35">
        <v>386.91</v>
      </c>
      <c r="G7" s="35">
        <v>386.92</v>
      </c>
      <c r="H7" s="35">
        <v>386.97</v>
      </c>
      <c r="I7" s="36" t="s">
        <v>44</v>
      </c>
      <c r="J7" s="37" t="s">
        <v>46</v>
      </c>
      <c r="K7" s="37" t="s">
        <v>48</v>
      </c>
      <c r="L7" s="36" t="s">
        <v>137</v>
      </c>
      <c r="M7" s="95"/>
    </row>
    <row r="8" spans="1:13" s="57" customFormat="1" ht="19.5" customHeight="1">
      <c r="A8" s="23" t="s">
        <v>140</v>
      </c>
      <c r="B8" s="24" t="s">
        <v>30</v>
      </c>
      <c r="C8" s="24" t="s">
        <v>32</v>
      </c>
      <c r="D8" s="28">
        <v>47.32</v>
      </c>
      <c r="E8" s="28">
        <v>0.85</v>
      </c>
      <c r="F8" s="28">
        <v>30.93</v>
      </c>
      <c r="G8" s="28">
        <v>16.9</v>
      </c>
      <c r="H8" s="28">
        <v>23</v>
      </c>
      <c r="I8" s="28">
        <v>5</v>
      </c>
      <c r="J8" s="28">
        <v>10</v>
      </c>
      <c r="K8" s="28">
        <v>5</v>
      </c>
      <c r="L8" s="28">
        <v>6</v>
      </c>
      <c r="M8" s="31">
        <f>SUM(D8:L8)</f>
        <v>145</v>
      </c>
    </row>
    <row r="9" spans="1:13" ht="12.75">
      <c r="A9" s="23"/>
      <c r="B9" s="24"/>
      <c r="C9" s="24"/>
      <c r="D9" s="29"/>
      <c r="E9" s="29"/>
      <c r="F9" s="29"/>
      <c r="G9" s="29"/>
      <c r="H9" s="29"/>
      <c r="I9" s="29"/>
      <c r="J9" s="29"/>
      <c r="K9" s="29"/>
      <c r="L9" s="29"/>
      <c r="M9" s="31">
        <f>SUM(D9:L9)</f>
        <v>0</v>
      </c>
    </row>
    <row r="10" spans="1:13" ht="12.75">
      <c r="A10" s="25"/>
      <c r="B10" s="26"/>
      <c r="C10" s="26"/>
      <c r="D10" s="29"/>
      <c r="E10" s="29"/>
      <c r="F10" s="29"/>
      <c r="G10" s="29"/>
      <c r="H10" s="29"/>
      <c r="I10" s="29"/>
      <c r="J10" s="29"/>
      <c r="K10" s="29"/>
      <c r="L10" s="29"/>
      <c r="M10" s="31">
        <f aca="true" t="shared" si="0" ref="M9:M34">SUM(D10:K10)</f>
        <v>0</v>
      </c>
    </row>
    <row r="11" spans="1:13" ht="12.75" hidden="1">
      <c r="A11" s="25"/>
      <c r="B11" s="26"/>
      <c r="C11" s="26"/>
      <c r="D11" s="29"/>
      <c r="E11" s="29"/>
      <c r="F11" s="29"/>
      <c r="G11" s="29"/>
      <c r="H11" s="29"/>
      <c r="I11" s="29"/>
      <c r="J11" s="29"/>
      <c r="K11" s="29"/>
      <c r="L11" s="29"/>
      <c r="M11" s="31">
        <f t="shared" si="0"/>
        <v>0</v>
      </c>
    </row>
    <row r="12" spans="1:13" ht="12.75" hidden="1">
      <c r="A12" s="25"/>
      <c r="B12" s="26"/>
      <c r="C12" s="26"/>
      <c r="D12" s="29"/>
      <c r="E12" s="29"/>
      <c r="F12" s="29"/>
      <c r="G12" s="29"/>
      <c r="H12" s="29"/>
      <c r="I12" s="29"/>
      <c r="J12" s="29"/>
      <c r="K12" s="29"/>
      <c r="L12" s="29"/>
      <c r="M12" s="31">
        <f t="shared" si="0"/>
        <v>0</v>
      </c>
    </row>
    <row r="13" spans="1:13" ht="12.75" hidden="1">
      <c r="A13" s="25"/>
      <c r="B13" s="26"/>
      <c r="C13" s="26"/>
      <c r="D13" s="29"/>
      <c r="E13" s="29"/>
      <c r="F13" s="29"/>
      <c r="G13" s="29"/>
      <c r="H13" s="29"/>
      <c r="I13" s="29"/>
      <c r="J13" s="29"/>
      <c r="K13" s="29"/>
      <c r="L13" s="29"/>
      <c r="M13" s="31">
        <f t="shared" si="0"/>
        <v>0</v>
      </c>
    </row>
    <row r="14" spans="1:13" ht="12.75" hidden="1">
      <c r="A14" s="25"/>
      <c r="B14" s="26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31">
        <f t="shared" si="0"/>
        <v>0</v>
      </c>
    </row>
    <row r="15" spans="1:13" ht="12.75" hidden="1">
      <c r="A15" s="25"/>
      <c r="B15" s="26"/>
      <c r="C15" s="26"/>
      <c r="D15" s="29"/>
      <c r="E15" s="29"/>
      <c r="F15" s="29"/>
      <c r="G15" s="29"/>
      <c r="H15" s="29"/>
      <c r="I15" s="29"/>
      <c r="J15" s="29"/>
      <c r="K15" s="29"/>
      <c r="L15" s="29"/>
      <c r="M15" s="31">
        <f t="shared" si="0"/>
        <v>0</v>
      </c>
    </row>
    <row r="16" spans="1:13" ht="12.75" hidden="1">
      <c r="A16" s="25"/>
      <c r="B16" s="26"/>
      <c r="C16" s="26"/>
      <c r="D16" s="29"/>
      <c r="E16" s="29"/>
      <c r="F16" s="29"/>
      <c r="G16" s="29"/>
      <c r="H16" s="29"/>
      <c r="I16" s="29"/>
      <c r="J16" s="29"/>
      <c r="K16" s="29"/>
      <c r="L16" s="29"/>
      <c r="M16" s="31">
        <f t="shared" si="0"/>
        <v>0</v>
      </c>
    </row>
    <row r="17" spans="1:13" ht="12.75" hidden="1">
      <c r="A17" s="25"/>
      <c r="B17" s="26"/>
      <c r="C17" s="26"/>
      <c r="D17" s="29"/>
      <c r="E17" s="29"/>
      <c r="F17" s="29"/>
      <c r="G17" s="29"/>
      <c r="H17" s="29"/>
      <c r="I17" s="29"/>
      <c r="J17" s="29"/>
      <c r="K17" s="29"/>
      <c r="L17" s="29"/>
      <c r="M17" s="31">
        <f t="shared" si="0"/>
        <v>0</v>
      </c>
    </row>
    <row r="18" spans="1:13" ht="12.75" hidden="1">
      <c r="A18" s="25"/>
      <c r="B18" s="26"/>
      <c r="C18" s="26"/>
      <c r="D18" s="29"/>
      <c r="E18" s="29"/>
      <c r="F18" s="29"/>
      <c r="G18" s="29"/>
      <c r="H18" s="29"/>
      <c r="I18" s="29"/>
      <c r="J18" s="29"/>
      <c r="K18" s="29"/>
      <c r="L18" s="29"/>
      <c r="M18" s="31">
        <f t="shared" si="0"/>
        <v>0</v>
      </c>
    </row>
    <row r="19" spans="1:13" ht="12.75" hidden="1">
      <c r="A19" s="25"/>
      <c r="B19" s="26"/>
      <c r="C19" s="26"/>
      <c r="D19" s="29"/>
      <c r="E19" s="29"/>
      <c r="F19" s="29"/>
      <c r="G19" s="29"/>
      <c r="H19" s="29"/>
      <c r="I19" s="29"/>
      <c r="J19" s="29"/>
      <c r="K19" s="29"/>
      <c r="L19" s="29"/>
      <c r="M19" s="31">
        <f t="shared" si="0"/>
        <v>0</v>
      </c>
    </row>
    <row r="20" spans="1:13" ht="12.75" hidden="1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  <c r="L20" s="29"/>
      <c r="M20" s="31">
        <f t="shared" si="0"/>
        <v>0</v>
      </c>
    </row>
    <row r="21" spans="1:13" ht="12.75" hidden="1">
      <c r="A21" s="25"/>
      <c r="B21" s="26"/>
      <c r="C21" s="26"/>
      <c r="D21" s="29"/>
      <c r="E21" s="29"/>
      <c r="F21" s="29"/>
      <c r="G21" s="29"/>
      <c r="H21" s="29"/>
      <c r="I21" s="29"/>
      <c r="J21" s="29"/>
      <c r="K21" s="29"/>
      <c r="L21" s="29"/>
      <c r="M21" s="31">
        <f t="shared" si="0"/>
        <v>0</v>
      </c>
    </row>
    <row r="22" spans="1:13" ht="12.75" hidden="1">
      <c r="A22" s="25"/>
      <c r="B22" s="26"/>
      <c r="C22" s="26"/>
      <c r="D22" s="29"/>
      <c r="E22" s="29"/>
      <c r="F22" s="29"/>
      <c r="G22" s="29"/>
      <c r="H22" s="29"/>
      <c r="I22" s="29"/>
      <c r="J22" s="29"/>
      <c r="K22" s="29"/>
      <c r="L22" s="29"/>
      <c r="M22" s="31">
        <f t="shared" si="0"/>
        <v>0</v>
      </c>
    </row>
    <row r="23" spans="1:13" ht="12.75" hidden="1">
      <c r="A23" s="25"/>
      <c r="B23" s="26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31">
        <f t="shared" si="0"/>
        <v>0</v>
      </c>
    </row>
    <row r="24" spans="1:13" ht="12.75" hidden="1">
      <c r="A24" s="25"/>
      <c r="B24" s="26"/>
      <c r="C24" s="26"/>
      <c r="D24" s="29"/>
      <c r="E24" s="29"/>
      <c r="F24" s="29"/>
      <c r="G24" s="29"/>
      <c r="H24" s="29"/>
      <c r="I24" s="29"/>
      <c r="J24" s="29"/>
      <c r="K24" s="29"/>
      <c r="L24" s="29"/>
      <c r="M24" s="31">
        <f t="shared" si="0"/>
        <v>0</v>
      </c>
    </row>
    <row r="25" spans="1:13" ht="12.75" hidden="1">
      <c r="A25" s="25"/>
      <c r="B25" s="26"/>
      <c r="C25" s="26"/>
      <c r="D25" s="29"/>
      <c r="E25" s="29"/>
      <c r="F25" s="29"/>
      <c r="G25" s="29"/>
      <c r="H25" s="29"/>
      <c r="I25" s="29"/>
      <c r="J25" s="29"/>
      <c r="K25" s="29"/>
      <c r="L25" s="29"/>
      <c r="M25" s="31">
        <f t="shared" si="0"/>
        <v>0</v>
      </c>
    </row>
    <row r="26" spans="1:13" ht="12.75" hidden="1">
      <c r="A26" s="25"/>
      <c r="B26" s="26"/>
      <c r="C26" s="26"/>
      <c r="D26" s="29"/>
      <c r="E26" s="29"/>
      <c r="F26" s="29"/>
      <c r="G26" s="29"/>
      <c r="H26" s="29"/>
      <c r="I26" s="29"/>
      <c r="J26" s="29"/>
      <c r="K26" s="29"/>
      <c r="L26" s="29"/>
      <c r="M26" s="31">
        <f t="shared" si="0"/>
        <v>0</v>
      </c>
    </row>
    <row r="27" spans="1:13" ht="12.75" hidden="1">
      <c r="A27" s="25"/>
      <c r="B27" s="26"/>
      <c r="C27" s="26"/>
      <c r="D27" s="29"/>
      <c r="E27" s="29"/>
      <c r="F27" s="29"/>
      <c r="G27" s="29"/>
      <c r="H27" s="29"/>
      <c r="I27" s="29"/>
      <c r="J27" s="29"/>
      <c r="K27" s="29"/>
      <c r="L27" s="29"/>
      <c r="M27" s="31">
        <f t="shared" si="0"/>
        <v>0</v>
      </c>
    </row>
    <row r="28" spans="1:17" ht="12.75" hidden="1">
      <c r="A28" s="25"/>
      <c r="B28" s="26"/>
      <c r="C28" s="26"/>
      <c r="D28" s="29"/>
      <c r="E28" s="29"/>
      <c r="F28" s="29"/>
      <c r="G28" s="29"/>
      <c r="H28" s="29"/>
      <c r="I28" s="29"/>
      <c r="J28" s="29"/>
      <c r="K28" s="29"/>
      <c r="L28" s="29"/>
      <c r="M28" s="31">
        <f t="shared" si="0"/>
        <v>0</v>
      </c>
      <c r="Q28" s="46"/>
    </row>
    <row r="29" spans="1:13" ht="12.75" hidden="1">
      <c r="A29" s="25"/>
      <c r="B29" s="26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31">
        <f t="shared" si="0"/>
        <v>0</v>
      </c>
    </row>
    <row r="30" spans="1:13" ht="12.75" hidden="1">
      <c r="A30" s="25"/>
      <c r="B30" s="26"/>
      <c r="C30" s="26"/>
      <c r="D30" s="29"/>
      <c r="E30" s="29"/>
      <c r="F30" s="29"/>
      <c r="G30" s="29"/>
      <c r="H30" s="29"/>
      <c r="I30" s="29"/>
      <c r="J30" s="29"/>
      <c r="K30" s="29"/>
      <c r="L30" s="29"/>
      <c r="M30" s="31">
        <f t="shared" si="0"/>
        <v>0</v>
      </c>
    </row>
    <row r="31" spans="1:13" ht="12.75" hidden="1">
      <c r="A31" s="25"/>
      <c r="B31" s="26"/>
      <c r="C31" s="26"/>
      <c r="D31" s="29"/>
      <c r="E31" s="29"/>
      <c r="F31" s="29"/>
      <c r="G31" s="29"/>
      <c r="H31" s="29"/>
      <c r="I31" s="29"/>
      <c r="J31" s="29"/>
      <c r="K31" s="29"/>
      <c r="L31" s="29"/>
      <c r="M31" s="31">
        <f t="shared" si="0"/>
        <v>0</v>
      </c>
    </row>
    <row r="32" spans="1:13" ht="12.75" hidden="1">
      <c r="A32" s="25"/>
      <c r="B32" s="26"/>
      <c r="C32" s="26"/>
      <c r="D32" s="29"/>
      <c r="E32" s="29"/>
      <c r="F32" s="29"/>
      <c r="G32" s="29"/>
      <c r="H32" s="29"/>
      <c r="I32" s="29"/>
      <c r="J32" s="29"/>
      <c r="K32" s="29"/>
      <c r="L32" s="29"/>
      <c r="M32" s="31">
        <f t="shared" si="0"/>
        <v>0</v>
      </c>
    </row>
    <row r="33" spans="1:13" ht="12.75" hidden="1">
      <c r="A33" s="25"/>
      <c r="B33" s="26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31">
        <f t="shared" si="0"/>
        <v>0</v>
      </c>
    </row>
    <row r="34" spans="1:13" ht="12.75">
      <c r="A34" s="25"/>
      <c r="B34" s="26"/>
      <c r="C34" s="26"/>
      <c r="D34" s="29"/>
      <c r="E34" s="29"/>
      <c r="F34" s="29"/>
      <c r="G34" s="29"/>
      <c r="H34" s="29"/>
      <c r="I34" s="29"/>
      <c r="J34" s="29"/>
      <c r="K34" s="29"/>
      <c r="L34" s="29"/>
      <c r="M34" s="31">
        <f t="shared" si="0"/>
        <v>0</v>
      </c>
    </row>
    <row r="35" spans="1:13" s="49" customFormat="1" ht="12.75">
      <c r="A35" s="96" t="s">
        <v>22</v>
      </c>
      <c r="B35" s="97"/>
      <c r="C35" s="98"/>
      <c r="D35" s="30">
        <f aca="true" t="shared" si="1" ref="D35:M35">SUM(D8:D34)</f>
        <v>47.32</v>
      </c>
      <c r="E35" s="30">
        <f t="shared" si="1"/>
        <v>0.85</v>
      </c>
      <c r="F35" s="30">
        <f t="shared" si="1"/>
        <v>30.93</v>
      </c>
      <c r="G35" s="30">
        <f t="shared" si="1"/>
        <v>16.9</v>
      </c>
      <c r="H35" s="30">
        <f t="shared" si="1"/>
        <v>23</v>
      </c>
      <c r="I35" s="30">
        <f t="shared" si="1"/>
        <v>5</v>
      </c>
      <c r="J35" s="30">
        <f t="shared" si="1"/>
        <v>10</v>
      </c>
      <c r="K35" s="30">
        <f t="shared" si="1"/>
        <v>5</v>
      </c>
      <c r="L35" s="30">
        <f t="shared" si="1"/>
        <v>6</v>
      </c>
      <c r="M35" s="30">
        <f t="shared" si="1"/>
        <v>145</v>
      </c>
    </row>
  </sheetData>
  <sheetProtection/>
  <mergeCells count="2">
    <mergeCell ref="M6:M7"/>
    <mergeCell ref="A35:C35"/>
  </mergeCells>
  <printOptions/>
  <pageMargins left="0.75" right="0.75" top="1" bottom="1" header="0.5" footer="0.5"/>
  <pageSetup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8.140625" style="0" customWidth="1"/>
    <col min="3" max="3" width="9.8515625" style="0" customWidth="1"/>
    <col min="4" max="4" width="17.7109375" style="0" customWidth="1"/>
    <col min="6" max="6" width="9.7109375" style="0" bestFit="1" customWidth="1"/>
    <col min="7" max="7" width="13.00390625" style="0" customWidth="1"/>
    <col min="11" max="11" width="10.140625" style="0" customWidth="1"/>
  </cols>
  <sheetData>
    <row r="1" spans="1:8" ht="18">
      <c r="A1" s="5" t="s">
        <v>116</v>
      </c>
      <c r="E1" s="38"/>
      <c r="F1" s="38"/>
      <c r="G1" s="38"/>
      <c r="H1" s="17"/>
    </row>
    <row r="2" s="8" customFormat="1" ht="12">
      <c r="B2" s="8" t="s">
        <v>25</v>
      </c>
    </row>
    <row r="3" s="8" customFormat="1" ht="12">
      <c r="B3" s="8" t="s">
        <v>87</v>
      </c>
    </row>
    <row r="4" s="8" customFormat="1" ht="12">
      <c r="C4" s="8" t="s">
        <v>72</v>
      </c>
    </row>
    <row r="5" s="8" customFormat="1" ht="12">
      <c r="B5" s="8" t="s">
        <v>73</v>
      </c>
    </row>
    <row r="7" ht="12.75">
      <c r="A7" s="6" t="s">
        <v>77</v>
      </c>
    </row>
    <row r="8" spans="1:2" ht="12.75">
      <c r="A8" s="6"/>
      <c r="B8" s="8" t="s">
        <v>88</v>
      </c>
    </row>
    <row r="9" spans="1:3" ht="12.75">
      <c r="A9" s="6"/>
      <c r="C9" s="6" t="s">
        <v>107</v>
      </c>
    </row>
    <row r="10" ht="12.75">
      <c r="B10" s="8" t="s">
        <v>92</v>
      </c>
    </row>
    <row r="12" spans="4:6" ht="12.75">
      <c r="D12" t="s">
        <v>9</v>
      </c>
      <c r="F12" s="81">
        <v>100</v>
      </c>
    </row>
    <row r="13" spans="4:7" ht="12">
      <c r="D13" t="s">
        <v>10</v>
      </c>
      <c r="F13" s="82">
        <v>23</v>
      </c>
      <c r="G13" s="8" t="s">
        <v>79</v>
      </c>
    </row>
    <row r="14" spans="4:7" ht="24.75">
      <c r="D14" s="14" t="s">
        <v>80</v>
      </c>
      <c r="F14" s="82">
        <v>59.93</v>
      </c>
      <c r="G14" s="8" t="s">
        <v>79</v>
      </c>
    </row>
    <row r="15" spans="4:7" ht="12">
      <c r="D15" t="s">
        <v>7</v>
      </c>
      <c r="F15" s="82">
        <v>17.07</v>
      </c>
      <c r="G15" s="8" t="s">
        <v>79</v>
      </c>
    </row>
    <row r="16" spans="4:6" ht="12.75">
      <c r="D16" t="s">
        <v>17</v>
      </c>
      <c r="F16" s="81">
        <f>SUM(F13:F15)</f>
        <v>100</v>
      </c>
    </row>
    <row r="17" ht="10.5" customHeight="1" hidden="1"/>
    <row r="18" ht="12" hidden="1"/>
    <row r="19" ht="12.75" hidden="1">
      <c r="A19" s="6"/>
    </row>
    <row r="20" ht="12" hidden="1">
      <c r="A20" s="8"/>
    </row>
    <row r="21" ht="12.75" hidden="1">
      <c r="A21" s="6"/>
    </row>
    <row r="22" ht="12" hidden="1">
      <c r="F22" s="2"/>
    </row>
    <row r="23" ht="12" hidden="1">
      <c r="F23" s="2"/>
    </row>
    <row r="24" ht="12" hidden="1">
      <c r="F24" s="2"/>
    </row>
    <row r="25" spans="6:9" ht="12.75">
      <c r="F25" s="2"/>
      <c r="I25" s="40" t="s">
        <v>50</v>
      </c>
    </row>
    <row r="26" ht="12" hidden="1">
      <c r="F26" s="2"/>
    </row>
    <row r="27" spans="1:11" ht="6.75" customHeight="1">
      <c r="A27" s="15"/>
      <c r="B27" s="15"/>
      <c r="C27" s="15"/>
      <c r="D27" s="15"/>
      <c r="E27" s="15"/>
      <c r="F27" s="66"/>
      <c r="G27" s="15"/>
      <c r="H27" s="15"/>
      <c r="I27" s="15"/>
      <c r="J27" s="15"/>
      <c r="K27" s="15"/>
    </row>
    <row r="28" spans="1:6" ht="12.75">
      <c r="A28" s="6" t="s">
        <v>109</v>
      </c>
      <c r="F28" s="2"/>
    </row>
    <row r="29" spans="2:6" ht="12">
      <c r="B29" t="s">
        <v>37</v>
      </c>
      <c r="F29" s="2"/>
    </row>
    <row r="30" ht="12">
      <c r="F30" s="2"/>
    </row>
    <row r="31" spans="3:6" ht="15">
      <c r="C31" s="7" t="s">
        <v>16</v>
      </c>
      <c r="F31" s="1"/>
    </row>
    <row r="33" spans="5:11" s="18" customFormat="1" ht="12.75">
      <c r="E33" s="19" t="s">
        <v>1</v>
      </c>
      <c r="H33" s="93" t="s">
        <v>3</v>
      </c>
      <c r="I33" s="19" t="s">
        <v>2</v>
      </c>
      <c r="K33" s="19" t="s">
        <v>5</v>
      </c>
    </row>
    <row r="34" spans="8:11" s="18" customFormat="1" ht="12.75">
      <c r="H34" s="93"/>
      <c r="I34" s="19" t="s">
        <v>4</v>
      </c>
      <c r="K34" s="19" t="s">
        <v>6</v>
      </c>
    </row>
    <row r="35" ht="12">
      <c r="K35" s="2"/>
    </row>
    <row r="36" spans="1:11" ht="12.75">
      <c r="A36" s="6" t="s">
        <v>64</v>
      </c>
      <c r="E36" s="81">
        <f>F12</f>
        <v>100</v>
      </c>
      <c r="K36" s="2"/>
    </row>
    <row r="37" spans="2:11" ht="12.75">
      <c r="B37" t="s">
        <v>68</v>
      </c>
      <c r="H37" s="64" t="s">
        <v>34</v>
      </c>
      <c r="I37" s="70">
        <f>$F$56</f>
        <v>40.03</v>
      </c>
      <c r="J37" s="71"/>
      <c r="K37" s="71"/>
    </row>
    <row r="38" spans="8:11" ht="12.75">
      <c r="H38" s="64"/>
      <c r="I38" s="70"/>
      <c r="J38" s="71"/>
      <c r="K38" s="71"/>
    </row>
    <row r="39" spans="2:11" ht="12.75">
      <c r="B39" t="s">
        <v>33</v>
      </c>
      <c r="H39" s="64" t="s">
        <v>19</v>
      </c>
      <c r="I39" s="70">
        <f>$F$57</f>
        <v>0.72</v>
      </c>
      <c r="J39" s="71"/>
      <c r="K39" s="71"/>
    </row>
    <row r="40" spans="8:11" ht="12.75">
      <c r="H40" s="64"/>
      <c r="I40" s="70"/>
      <c r="J40" s="71"/>
      <c r="K40" s="71"/>
    </row>
    <row r="41" spans="2:11" ht="12.75">
      <c r="B41" t="s">
        <v>60</v>
      </c>
      <c r="H41" s="64" t="s">
        <v>20</v>
      </c>
      <c r="I41" s="71"/>
      <c r="J41" s="71"/>
      <c r="K41" s="70">
        <f>$F$58</f>
        <v>19.180000000000003</v>
      </c>
    </row>
    <row r="42" spans="8:11" ht="12">
      <c r="H42" s="64"/>
      <c r="I42" s="71"/>
      <c r="J42" s="71"/>
      <c r="K42" s="71"/>
    </row>
    <row r="43" spans="1:13" ht="12.75">
      <c r="A43" s="6"/>
      <c r="B43" t="s">
        <v>39</v>
      </c>
      <c r="H43" s="64" t="s">
        <v>42</v>
      </c>
      <c r="I43" s="71"/>
      <c r="J43" s="71"/>
      <c r="K43" s="70">
        <f>$F$15</f>
        <v>17.07</v>
      </c>
      <c r="M43" s="4"/>
    </row>
    <row r="44" spans="8:11" ht="12">
      <c r="H44" s="64"/>
      <c r="I44" s="71"/>
      <c r="J44" s="71"/>
      <c r="K44" s="71"/>
    </row>
    <row r="45" spans="1:13" ht="12.75">
      <c r="A45" s="6"/>
      <c r="B45" t="s">
        <v>65</v>
      </c>
      <c r="H45" s="64" t="s">
        <v>66</v>
      </c>
      <c r="I45" s="71"/>
      <c r="J45" s="71"/>
      <c r="K45" s="70">
        <f>$F$13</f>
        <v>23</v>
      </c>
      <c r="M45" s="4"/>
    </row>
    <row r="46" spans="8:11" ht="13.5" thickBot="1">
      <c r="H46" s="65" t="s">
        <v>124</v>
      </c>
      <c r="I46" s="74">
        <f>SUM(I37:I45)</f>
        <v>40.75</v>
      </c>
      <c r="J46" s="74"/>
      <c r="K46" s="74">
        <f>SUM(K37:K45)</f>
        <v>59.25</v>
      </c>
    </row>
    <row r="47" spans="8:11" s="8" customFormat="1" ht="13.5" thickTop="1">
      <c r="H47" s="65" t="s">
        <v>8</v>
      </c>
      <c r="I47" s="77"/>
      <c r="J47" s="77"/>
      <c r="K47" s="81">
        <f>+K46+I46</f>
        <v>100</v>
      </c>
    </row>
    <row r="48" spans="8:11" ht="12" hidden="1">
      <c r="H48" s="3"/>
      <c r="K48" s="2"/>
    </row>
    <row r="49" spans="1:12" ht="6.75" customHeight="1">
      <c r="A49" s="10"/>
      <c r="B49" s="10"/>
      <c r="C49" s="10"/>
      <c r="D49" s="10"/>
      <c r="E49" s="10"/>
      <c r="F49" s="10"/>
      <c r="G49" s="10"/>
      <c r="H49" s="13"/>
      <c r="I49" s="10"/>
      <c r="J49" s="10"/>
      <c r="K49" s="11"/>
      <c r="L49" s="17"/>
    </row>
    <row r="50" spans="1:11" ht="12.75">
      <c r="A50" s="6"/>
      <c r="K50" s="2"/>
    </row>
    <row r="51" spans="1:11" ht="12">
      <c r="A51" s="8" t="s">
        <v>69</v>
      </c>
      <c r="K51" s="2"/>
    </row>
    <row r="52" spans="1:11" ht="12.75">
      <c r="A52" s="6"/>
      <c r="K52" s="2"/>
    </row>
    <row r="53" spans="1:9" ht="12.75">
      <c r="A53" s="6" t="s">
        <v>24</v>
      </c>
      <c r="I53" s="8" t="s">
        <v>125</v>
      </c>
    </row>
    <row r="54" ht="12">
      <c r="A54" s="8" t="s">
        <v>142</v>
      </c>
    </row>
    <row r="55" ht="12.75">
      <c r="A55" s="6"/>
    </row>
    <row r="56" spans="2:6" ht="12">
      <c r="B56" t="s">
        <v>14</v>
      </c>
      <c r="F56" s="2">
        <f>ROUNDDOWN(0.668*$F$14,2)</f>
        <v>40.03</v>
      </c>
    </row>
    <row r="57" spans="2:6" ht="12">
      <c r="B57" t="s">
        <v>13</v>
      </c>
      <c r="F57" s="2">
        <f>ROUND(0.012*$F$14,2)</f>
        <v>0.72</v>
      </c>
    </row>
    <row r="58" spans="2:6" ht="12">
      <c r="B58" t="s">
        <v>15</v>
      </c>
      <c r="F58" s="2">
        <f>ROUNDUP(0.32*$F$14,2)</f>
        <v>19.180000000000003</v>
      </c>
    </row>
    <row r="59" spans="2:6" ht="12">
      <c r="B59" t="s">
        <v>8</v>
      </c>
      <c r="F59" s="2">
        <f>SUM(F56:F58)</f>
        <v>59.93000000000001</v>
      </c>
    </row>
  </sheetData>
  <sheetProtection/>
  <mergeCells count="1">
    <mergeCell ref="H33:H34"/>
  </mergeCells>
  <printOptions/>
  <pageMargins left="0.75" right="0.5" top="0.75" bottom="0.75" header="0.5" footer="0.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45" customWidth="1"/>
    <col min="2" max="2" width="21.00390625" style="45" customWidth="1"/>
    <col min="3" max="3" width="17.28125" style="45" customWidth="1"/>
    <col min="4" max="9" width="17.421875" style="45" customWidth="1"/>
    <col min="10" max="16384" width="9.140625" style="45" customWidth="1"/>
  </cols>
  <sheetData>
    <row r="1" spans="1:5" ht="18">
      <c r="A1" s="44" t="s">
        <v>118</v>
      </c>
      <c r="D1" s="46"/>
      <c r="E1" s="46"/>
    </row>
    <row r="2" spans="1:5" ht="18">
      <c r="A2" s="51" t="s">
        <v>117</v>
      </c>
      <c r="B2" s="52"/>
      <c r="D2" s="46"/>
      <c r="E2" s="46"/>
    </row>
    <row r="3" ht="12">
      <c r="A3" s="45" t="s">
        <v>31</v>
      </c>
    </row>
    <row r="4" ht="12">
      <c r="A4" s="45" t="s">
        <v>143</v>
      </c>
    </row>
    <row r="5" spans="4:9" s="16" customFormat="1" ht="25.5">
      <c r="D5" s="32" t="s">
        <v>21</v>
      </c>
      <c r="E5" s="33" t="s">
        <v>101</v>
      </c>
      <c r="F5" s="33" t="s">
        <v>70</v>
      </c>
      <c r="G5" s="42" t="s">
        <v>7</v>
      </c>
      <c r="H5" s="32" t="s">
        <v>71</v>
      </c>
      <c r="I5" s="95" t="s">
        <v>8</v>
      </c>
    </row>
    <row r="6" spans="1:9" ht="12.75">
      <c r="A6" s="50" t="s">
        <v>113</v>
      </c>
      <c r="B6" s="50" t="s">
        <v>115</v>
      </c>
      <c r="C6" s="50" t="s">
        <v>114</v>
      </c>
      <c r="D6" s="34">
        <v>353.7</v>
      </c>
      <c r="E6" s="35">
        <v>386.12</v>
      </c>
      <c r="F6" s="35">
        <v>386.91</v>
      </c>
      <c r="G6" s="35">
        <v>386.92</v>
      </c>
      <c r="H6" s="35">
        <v>386.97</v>
      </c>
      <c r="I6" s="95"/>
    </row>
    <row r="7" spans="1:9" s="47" customFormat="1" ht="12.75">
      <c r="A7" s="23" t="s">
        <v>123</v>
      </c>
      <c r="B7" s="41" t="s">
        <v>30</v>
      </c>
      <c r="C7" s="41" t="s">
        <v>32</v>
      </c>
      <c r="D7" s="43">
        <v>40.03</v>
      </c>
      <c r="E7" s="43">
        <v>0.72</v>
      </c>
      <c r="F7" s="43">
        <v>19.18</v>
      </c>
      <c r="G7" s="43">
        <v>17.07</v>
      </c>
      <c r="H7" s="43">
        <v>23</v>
      </c>
      <c r="I7" s="31">
        <f aca="true" t="shared" si="0" ref="I7:I33">SUM(D7:H7)</f>
        <v>100</v>
      </c>
    </row>
    <row r="8" spans="1:9" ht="12.75">
      <c r="A8" s="25"/>
      <c r="B8" s="26"/>
      <c r="C8" s="26"/>
      <c r="D8" s="29"/>
      <c r="E8" s="29"/>
      <c r="F8" s="29"/>
      <c r="G8" s="29"/>
      <c r="H8" s="29"/>
      <c r="I8" s="30">
        <f t="shared" si="0"/>
        <v>0</v>
      </c>
    </row>
    <row r="9" spans="1:9" ht="12.75">
      <c r="A9" s="25"/>
      <c r="B9" s="26"/>
      <c r="C9" s="26"/>
      <c r="D9" s="29"/>
      <c r="E9" s="29"/>
      <c r="F9" s="29"/>
      <c r="G9" s="29"/>
      <c r="H9" s="29"/>
      <c r="I9" s="30">
        <f t="shared" si="0"/>
        <v>0</v>
      </c>
    </row>
    <row r="10" spans="1:9" ht="12.75">
      <c r="A10" s="25"/>
      <c r="B10" s="26"/>
      <c r="C10" s="26"/>
      <c r="D10" s="29"/>
      <c r="E10" s="29"/>
      <c r="F10" s="29"/>
      <c r="G10" s="29"/>
      <c r="H10" s="29"/>
      <c r="I10" s="30">
        <f t="shared" si="0"/>
        <v>0</v>
      </c>
    </row>
    <row r="11" spans="1:9" ht="12.75">
      <c r="A11" s="25"/>
      <c r="B11" s="26"/>
      <c r="C11" s="26"/>
      <c r="D11" s="29"/>
      <c r="E11" s="29"/>
      <c r="F11" s="29"/>
      <c r="G11" s="29"/>
      <c r="H11" s="29"/>
      <c r="I11" s="30">
        <f t="shared" si="0"/>
        <v>0</v>
      </c>
    </row>
    <row r="12" spans="1:9" ht="12.75">
      <c r="A12" s="25"/>
      <c r="B12" s="26"/>
      <c r="C12" s="26"/>
      <c r="D12" s="29"/>
      <c r="E12" s="29"/>
      <c r="F12" s="29"/>
      <c r="G12" s="29"/>
      <c r="H12" s="29"/>
      <c r="I12" s="30">
        <f t="shared" si="0"/>
        <v>0</v>
      </c>
    </row>
    <row r="13" spans="1:9" ht="12.75">
      <c r="A13" s="25"/>
      <c r="B13" s="26"/>
      <c r="C13" s="26"/>
      <c r="D13" s="29"/>
      <c r="E13" s="29"/>
      <c r="F13" s="29"/>
      <c r="G13" s="29"/>
      <c r="H13" s="29"/>
      <c r="I13" s="30">
        <f t="shared" si="0"/>
        <v>0</v>
      </c>
    </row>
    <row r="14" spans="1:9" ht="12.75">
      <c r="A14" s="25"/>
      <c r="B14" s="26"/>
      <c r="C14" s="26"/>
      <c r="D14" s="29"/>
      <c r="E14" s="29"/>
      <c r="F14" s="29"/>
      <c r="G14" s="29"/>
      <c r="H14" s="29"/>
      <c r="I14" s="30">
        <f t="shared" si="0"/>
        <v>0</v>
      </c>
    </row>
    <row r="15" spans="1:9" ht="12.75">
      <c r="A15" s="25"/>
      <c r="B15" s="26"/>
      <c r="C15" s="26"/>
      <c r="D15" s="29"/>
      <c r="E15" s="29"/>
      <c r="F15" s="29"/>
      <c r="G15" s="29"/>
      <c r="H15" s="29"/>
      <c r="I15" s="30">
        <f t="shared" si="0"/>
        <v>0</v>
      </c>
    </row>
    <row r="16" spans="1:9" ht="12.75">
      <c r="A16" s="25"/>
      <c r="B16" s="26"/>
      <c r="C16" s="26"/>
      <c r="D16" s="29"/>
      <c r="E16" s="29"/>
      <c r="F16" s="29"/>
      <c r="G16" s="29"/>
      <c r="H16" s="29"/>
      <c r="I16" s="30">
        <f t="shared" si="0"/>
        <v>0</v>
      </c>
    </row>
    <row r="17" spans="1:9" ht="12.75">
      <c r="A17" s="25"/>
      <c r="B17" s="26"/>
      <c r="C17" s="26"/>
      <c r="D17" s="29"/>
      <c r="E17" s="29"/>
      <c r="F17" s="29"/>
      <c r="G17" s="29"/>
      <c r="H17" s="29"/>
      <c r="I17" s="30">
        <f t="shared" si="0"/>
        <v>0</v>
      </c>
    </row>
    <row r="18" spans="1:9" ht="12.75">
      <c r="A18" s="25"/>
      <c r="B18" s="26"/>
      <c r="C18" s="26"/>
      <c r="D18" s="29"/>
      <c r="E18" s="29"/>
      <c r="F18" s="29"/>
      <c r="G18" s="29"/>
      <c r="H18" s="29"/>
      <c r="I18" s="30">
        <f t="shared" si="0"/>
        <v>0</v>
      </c>
    </row>
    <row r="19" spans="1:9" ht="12.75">
      <c r="A19" s="25"/>
      <c r="B19" s="26"/>
      <c r="C19" s="26"/>
      <c r="D19" s="29"/>
      <c r="E19" s="29"/>
      <c r="F19" s="29"/>
      <c r="G19" s="29"/>
      <c r="H19" s="29"/>
      <c r="I19" s="30">
        <f t="shared" si="0"/>
        <v>0</v>
      </c>
    </row>
    <row r="20" spans="1:9" ht="12.75">
      <c r="A20" s="25"/>
      <c r="B20" s="26"/>
      <c r="C20" s="26"/>
      <c r="D20" s="29"/>
      <c r="E20" s="29"/>
      <c r="F20" s="29"/>
      <c r="G20" s="29"/>
      <c r="H20" s="29"/>
      <c r="I20" s="30">
        <f t="shared" si="0"/>
        <v>0</v>
      </c>
    </row>
    <row r="21" spans="1:9" ht="12.75">
      <c r="A21" s="25"/>
      <c r="B21" s="26"/>
      <c r="C21" s="26"/>
      <c r="D21" s="29"/>
      <c r="E21" s="29"/>
      <c r="F21" s="29"/>
      <c r="G21" s="29"/>
      <c r="H21" s="29"/>
      <c r="I21" s="30">
        <f t="shared" si="0"/>
        <v>0</v>
      </c>
    </row>
    <row r="22" spans="1:9" ht="12.75">
      <c r="A22" s="25"/>
      <c r="B22" s="26"/>
      <c r="C22" s="26"/>
      <c r="D22" s="29"/>
      <c r="E22" s="29"/>
      <c r="F22" s="29"/>
      <c r="G22" s="29"/>
      <c r="H22" s="29"/>
      <c r="I22" s="30">
        <f t="shared" si="0"/>
        <v>0</v>
      </c>
    </row>
    <row r="23" spans="1:9" ht="12.75">
      <c r="A23" s="25"/>
      <c r="B23" s="26"/>
      <c r="C23" s="26"/>
      <c r="D23" s="29"/>
      <c r="E23" s="29"/>
      <c r="F23" s="29"/>
      <c r="G23" s="29"/>
      <c r="H23" s="29"/>
      <c r="I23" s="30">
        <f t="shared" si="0"/>
        <v>0</v>
      </c>
    </row>
    <row r="24" spans="1:9" ht="12.75">
      <c r="A24" s="25"/>
      <c r="B24" s="26"/>
      <c r="C24" s="26"/>
      <c r="D24" s="29"/>
      <c r="E24" s="29"/>
      <c r="F24" s="29"/>
      <c r="G24" s="29"/>
      <c r="H24" s="29"/>
      <c r="I24" s="30">
        <f t="shared" si="0"/>
        <v>0</v>
      </c>
    </row>
    <row r="25" spans="1:9" ht="12.75">
      <c r="A25" s="25"/>
      <c r="B25" s="26"/>
      <c r="C25" s="26"/>
      <c r="D25" s="29"/>
      <c r="E25" s="29"/>
      <c r="F25" s="29"/>
      <c r="G25" s="29"/>
      <c r="H25" s="29"/>
      <c r="I25" s="30">
        <f t="shared" si="0"/>
        <v>0</v>
      </c>
    </row>
    <row r="26" spans="1:9" ht="12.75">
      <c r="A26" s="25"/>
      <c r="B26" s="26"/>
      <c r="C26" s="26"/>
      <c r="D26" s="29"/>
      <c r="E26" s="29"/>
      <c r="F26" s="29"/>
      <c r="G26" s="29"/>
      <c r="H26" s="29"/>
      <c r="I26" s="30">
        <f t="shared" si="0"/>
        <v>0</v>
      </c>
    </row>
    <row r="27" spans="1:9" ht="12.75">
      <c r="A27" s="25"/>
      <c r="B27" s="26"/>
      <c r="C27" s="26"/>
      <c r="D27" s="29"/>
      <c r="E27" s="29"/>
      <c r="F27" s="29"/>
      <c r="G27" s="29"/>
      <c r="H27" s="29"/>
      <c r="I27" s="30">
        <f t="shared" si="0"/>
        <v>0</v>
      </c>
    </row>
    <row r="28" spans="1:9" ht="12.75">
      <c r="A28" s="25"/>
      <c r="B28" s="26"/>
      <c r="C28" s="26"/>
      <c r="D28" s="29"/>
      <c r="E28" s="29"/>
      <c r="F28" s="29"/>
      <c r="G28" s="29"/>
      <c r="H28" s="29"/>
      <c r="I28" s="30">
        <f t="shared" si="0"/>
        <v>0</v>
      </c>
    </row>
    <row r="29" spans="1:9" ht="12.75">
      <c r="A29" s="25"/>
      <c r="B29" s="26"/>
      <c r="C29" s="26"/>
      <c r="D29" s="29"/>
      <c r="E29" s="29"/>
      <c r="F29" s="29"/>
      <c r="G29" s="29"/>
      <c r="H29" s="29"/>
      <c r="I29" s="30">
        <f t="shared" si="0"/>
        <v>0</v>
      </c>
    </row>
    <row r="30" spans="1:9" ht="12.75">
      <c r="A30" s="25"/>
      <c r="B30" s="26"/>
      <c r="C30" s="26"/>
      <c r="D30" s="29"/>
      <c r="E30" s="29"/>
      <c r="F30" s="29"/>
      <c r="G30" s="29"/>
      <c r="H30" s="29"/>
      <c r="I30" s="30">
        <f t="shared" si="0"/>
        <v>0</v>
      </c>
    </row>
    <row r="31" spans="1:9" ht="12.75">
      <c r="A31" s="25"/>
      <c r="B31" s="26"/>
      <c r="C31" s="26"/>
      <c r="D31" s="29"/>
      <c r="E31" s="29"/>
      <c r="F31" s="29"/>
      <c r="G31" s="29"/>
      <c r="H31" s="29"/>
      <c r="I31" s="30">
        <f t="shared" si="0"/>
        <v>0</v>
      </c>
    </row>
    <row r="32" spans="1:9" ht="12.75">
      <c r="A32" s="25"/>
      <c r="B32" s="26"/>
      <c r="C32" s="26"/>
      <c r="D32" s="29"/>
      <c r="E32" s="29"/>
      <c r="F32" s="29"/>
      <c r="G32" s="29"/>
      <c r="H32" s="29"/>
      <c r="I32" s="30">
        <f t="shared" si="0"/>
        <v>0</v>
      </c>
    </row>
    <row r="33" spans="1:9" ht="12.75">
      <c r="A33" s="25"/>
      <c r="B33" s="26"/>
      <c r="C33" s="26"/>
      <c r="D33" s="29"/>
      <c r="E33" s="29"/>
      <c r="F33" s="29"/>
      <c r="G33" s="29"/>
      <c r="H33" s="29"/>
      <c r="I33" s="30">
        <f t="shared" si="0"/>
        <v>0</v>
      </c>
    </row>
    <row r="34" spans="1:9" s="49" customFormat="1" ht="12.75">
      <c r="A34" s="96" t="s">
        <v>22</v>
      </c>
      <c r="B34" s="97"/>
      <c r="C34" s="98"/>
      <c r="D34" s="30">
        <f aca="true" t="shared" si="1" ref="D34:I34">SUM(D7:D33)</f>
        <v>40.03</v>
      </c>
      <c r="E34" s="30">
        <f t="shared" si="1"/>
        <v>0.72</v>
      </c>
      <c r="F34" s="30">
        <f t="shared" si="1"/>
        <v>19.18</v>
      </c>
      <c r="G34" s="30">
        <f t="shared" si="1"/>
        <v>17.07</v>
      </c>
      <c r="H34" s="30">
        <f t="shared" si="1"/>
        <v>23</v>
      </c>
      <c r="I34" s="30">
        <f t="shared" si="1"/>
        <v>100</v>
      </c>
    </row>
    <row r="35" spans="4:9" ht="12">
      <c r="D35" s="48"/>
      <c r="E35" s="48"/>
      <c r="F35" s="48"/>
      <c r="G35" s="48"/>
      <c r="H35" s="48"/>
      <c r="I35" s="48"/>
    </row>
    <row r="36" spans="4:9" ht="12">
      <c r="D36" s="48"/>
      <c r="E36" s="48"/>
      <c r="F36" s="48"/>
      <c r="G36" s="48"/>
      <c r="H36" s="48"/>
      <c r="I36" s="48"/>
    </row>
    <row r="37" spans="4:9" ht="12">
      <c r="D37" s="48"/>
      <c r="E37" s="48"/>
      <c r="F37" s="48"/>
      <c r="G37" s="48"/>
      <c r="H37" s="48"/>
      <c r="I37" s="48"/>
    </row>
    <row r="38" spans="4:9" ht="12">
      <c r="D38" s="48"/>
      <c r="E38" s="48"/>
      <c r="F38" s="48"/>
      <c r="G38" s="48"/>
      <c r="H38" s="48"/>
      <c r="I38" s="48"/>
    </row>
  </sheetData>
  <sheetProtection/>
  <mergeCells count="2">
    <mergeCell ref="I5:I6"/>
    <mergeCell ref="A34:C34"/>
  </mergeCells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8515625" style="0" customWidth="1"/>
    <col min="8" max="8" width="10.140625" style="0" customWidth="1"/>
    <col min="10" max="10" width="7.7109375" style="0" customWidth="1"/>
    <col min="11" max="11" width="10.140625" style="0" customWidth="1"/>
  </cols>
  <sheetData>
    <row r="1" ht="18">
      <c r="A1" s="5" t="s">
        <v>141</v>
      </c>
    </row>
    <row r="2" s="8" customFormat="1" ht="12">
      <c r="B2" s="8" t="s">
        <v>25</v>
      </c>
    </row>
    <row r="3" s="8" customFormat="1" ht="12">
      <c r="B3" s="8" t="s">
        <v>85</v>
      </c>
    </row>
    <row r="4" s="8" customFormat="1" ht="12">
      <c r="C4" s="8" t="s">
        <v>75</v>
      </c>
    </row>
    <row r="5" s="8" customFormat="1" ht="12">
      <c r="B5" s="8" t="s">
        <v>76</v>
      </c>
    </row>
    <row r="7" ht="12.75">
      <c r="A7" s="6" t="s">
        <v>77</v>
      </c>
    </row>
    <row r="8" spans="1:2" ht="12.75">
      <c r="A8" s="6"/>
      <c r="B8" s="8" t="s">
        <v>86</v>
      </c>
    </row>
    <row r="9" spans="1:11" ht="33.75" customHeight="1">
      <c r="A9" s="6"/>
      <c r="C9" s="94" t="s">
        <v>144</v>
      </c>
      <c r="D9" s="94"/>
      <c r="E9" s="94"/>
      <c r="F9" s="94"/>
      <c r="G9" s="94"/>
      <c r="H9" s="94"/>
      <c r="I9" s="94"/>
      <c r="J9" s="94"/>
      <c r="K9" s="94"/>
    </row>
    <row r="10" ht="12.75">
      <c r="B10" s="8" t="s">
        <v>94</v>
      </c>
    </row>
    <row r="12" spans="4:6" ht="12.75">
      <c r="D12" t="s">
        <v>9</v>
      </c>
      <c r="F12" s="83">
        <v>220</v>
      </c>
    </row>
    <row r="13" spans="4:7" ht="12">
      <c r="D13" t="s">
        <v>10</v>
      </c>
      <c r="F13" s="84">
        <v>23</v>
      </c>
      <c r="G13" t="s">
        <v>35</v>
      </c>
    </row>
    <row r="14" spans="4:7" ht="12">
      <c r="D14" t="s">
        <v>11</v>
      </c>
      <c r="F14" s="84">
        <v>5</v>
      </c>
      <c r="G14" t="s">
        <v>35</v>
      </c>
    </row>
    <row r="15" spans="4:7" ht="12">
      <c r="D15" t="s">
        <v>12</v>
      </c>
      <c r="F15" s="84">
        <v>24</v>
      </c>
      <c r="G15" t="s">
        <v>35</v>
      </c>
    </row>
    <row r="16" spans="4:7" ht="12">
      <c r="D16" t="s">
        <v>27</v>
      </c>
      <c r="F16" s="84">
        <v>10</v>
      </c>
      <c r="G16" t="s">
        <v>35</v>
      </c>
    </row>
    <row r="17" spans="4:7" ht="12">
      <c r="D17" t="s">
        <v>28</v>
      </c>
      <c r="F17" s="84">
        <v>5</v>
      </c>
      <c r="G17" t="s">
        <v>35</v>
      </c>
    </row>
    <row r="18" spans="4:7" ht="12">
      <c r="D18" t="s">
        <v>136</v>
      </c>
      <c r="F18" s="84">
        <v>2</v>
      </c>
      <c r="G18" t="s">
        <v>35</v>
      </c>
    </row>
    <row r="19" spans="4:11" ht="24.75">
      <c r="D19" s="14" t="s">
        <v>80</v>
      </c>
      <c r="F19" s="84">
        <v>78.84</v>
      </c>
      <c r="G19" t="s">
        <v>35</v>
      </c>
      <c r="K19" s="90"/>
    </row>
    <row r="20" spans="4:7" ht="12">
      <c r="D20" t="s">
        <v>7</v>
      </c>
      <c r="F20" s="84">
        <v>29.72</v>
      </c>
      <c r="G20" t="s">
        <v>35</v>
      </c>
    </row>
    <row r="21" spans="4:11" ht="12">
      <c r="D21" t="s">
        <v>36</v>
      </c>
      <c r="F21" s="84">
        <v>42.44</v>
      </c>
      <c r="G21" t="s">
        <v>35</v>
      </c>
      <c r="K21" s="90"/>
    </row>
    <row r="22" spans="4:6" ht="12.75">
      <c r="D22" t="s">
        <v>17</v>
      </c>
      <c r="F22" s="83">
        <f>SUM(F13:F21)</f>
        <v>220</v>
      </c>
    </row>
    <row r="23" spans="6:10" ht="12.75">
      <c r="F23" s="1"/>
      <c r="J23" s="40" t="s">
        <v>50</v>
      </c>
    </row>
    <row r="24" spans="1:12" ht="5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7"/>
    </row>
    <row r="25" ht="10.5" customHeight="1"/>
    <row r="26" ht="14.25" customHeight="1">
      <c r="A26" s="6" t="s">
        <v>78</v>
      </c>
    </row>
    <row r="27" spans="2:6" ht="12.75">
      <c r="B27" s="8" t="s">
        <v>93</v>
      </c>
      <c r="F27" s="2"/>
    </row>
    <row r="28" ht="12">
      <c r="F28" s="2"/>
    </row>
    <row r="29" spans="3:6" ht="15">
      <c r="C29" s="7" t="s">
        <v>16</v>
      </c>
      <c r="F29" s="1"/>
    </row>
    <row r="31" spans="5:11" s="18" customFormat="1" ht="12.75">
      <c r="E31" s="19" t="s">
        <v>1</v>
      </c>
      <c r="H31" s="93" t="s">
        <v>3</v>
      </c>
      <c r="I31" s="19" t="s">
        <v>2</v>
      </c>
      <c r="K31" s="19" t="s">
        <v>5</v>
      </c>
    </row>
    <row r="32" spans="8:11" s="18" customFormat="1" ht="12.75">
      <c r="H32" s="93"/>
      <c r="I32" s="19" t="s">
        <v>4</v>
      </c>
      <c r="K32" s="19" t="s">
        <v>6</v>
      </c>
    </row>
    <row r="33" ht="12">
      <c r="K33" s="2"/>
    </row>
    <row r="34" spans="1:11" ht="12.75">
      <c r="A34" s="6" t="s">
        <v>51</v>
      </c>
      <c r="E34" s="83">
        <f>F12</f>
        <v>220</v>
      </c>
      <c r="K34" s="2"/>
    </row>
    <row r="35" spans="2:13" ht="12.75">
      <c r="B35" t="s">
        <v>58</v>
      </c>
      <c r="H35" s="64" t="s">
        <v>18</v>
      </c>
      <c r="I35" s="70">
        <f>$F$63+$F$72</f>
        <v>60.57</v>
      </c>
      <c r="J35" s="71"/>
      <c r="K35" s="71"/>
      <c r="M35" s="90"/>
    </row>
    <row r="36" spans="8:11" ht="12.75">
      <c r="H36" s="64"/>
      <c r="I36" s="70"/>
      <c r="J36" s="71"/>
      <c r="K36" s="71"/>
    </row>
    <row r="37" spans="2:13" ht="12.75">
      <c r="B37" t="s">
        <v>59</v>
      </c>
      <c r="H37" s="64" t="s">
        <v>19</v>
      </c>
      <c r="I37" s="70">
        <f>$F$64+$F$73</f>
        <v>1.0899999999999999</v>
      </c>
      <c r="J37" s="71"/>
      <c r="K37" s="71"/>
      <c r="M37" s="90"/>
    </row>
    <row r="38" spans="8:11" ht="12.75">
      <c r="H38" s="64"/>
      <c r="I38" s="70"/>
      <c r="J38" s="71"/>
      <c r="K38" s="71"/>
    </row>
    <row r="39" spans="2:14" ht="12.75">
      <c r="B39" t="s">
        <v>60</v>
      </c>
      <c r="H39" s="64" t="s">
        <v>20</v>
      </c>
      <c r="I39" s="71"/>
      <c r="J39" s="71"/>
      <c r="K39" s="70">
        <f>$F$65+$F$74</f>
        <v>37.18</v>
      </c>
      <c r="M39" s="90"/>
      <c r="N39" s="90"/>
    </row>
    <row r="40" spans="8:11" ht="12">
      <c r="H40" s="64"/>
      <c r="I40" s="71"/>
      <c r="J40" s="71"/>
      <c r="K40" s="71"/>
    </row>
    <row r="41" spans="1:13" ht="12.75">
      <c r="A41" s="6"/>
      <c r="B41" t="s">
        <v>39</v>
      </c>
      <c r="H41" s="64" t="s">
        <v>42</v>
      </c>
      <c r="I41" s="71"/>
      <c r="J41" s="71"/>
      <c r="K41" s="70">
        <f>$F$20</f>
        <v>29.72</v>
      </c>
      <c r="L41" s="90"/>
      <c r="M41" s="4"/>
    </row>
    <row r="42" spans="8:11" ht="12">
      <c r="H42" s="64"/>
      <c r="I42" s="71"/>
      <c r="J42" s="71"/>
      <c r="K42" s="71"/>
    </row>
    <row r="43" spans="1:13" ht="12.75">
      <c r="A43" s="6"/>
      <c r="B43" t="s">
        <v>40</v>
      </c>
      <c r="H43" s="64" t="s">
        <v>43</v>
      </c>
      <c r="I43" s="71"/>
      <c r="J43" s="71"/>
      <c r="K43" s="70">
        <f>$F$13</f>
        <v>23</v>
      </c>
      <c r="M43" s="4"/>
    </row>
    <row r="44" spans="8:11" ht="12">
      <c r="H44" s="64"/>
      <c r="I44" s="71"/>
      <c r="J44" s="71"/>
      <c r="K44" s="71"/>
    </row>
    <row r="45" spans="1:11" ht="12">
      <c r="A45" s="8"/>
      <c r="B45" t="s">
        <v>45</v>
      </c>
      <c r="H45" s="64"/>
      <c r="I45" s="71"/>
      <c r="J45" s="71"/>
      <c r="K45" s="71"/>
    </row>
    <row r="46" spans="1:13" ht="12.75">
      <c r="A46" s="8"/>
      <c r="C46" t="s">
        <v>41</v>
      </c>
      <c r="H46" s="64" t="s">
        <v>44</v>
      </c>
      <c r="I46" s="71"/>
      <c r="J46" s="71"/>
      <c r="K46" s="70">
        <f>$F$14</f>
        <v>5</v>
      </c>
      <c r="M46" s="4"/>
    </row>
    <row r="47" spans="8:11" ht="12">
      <c r="H47" s="64"/>
      <c r="I47" s="71"/>
      <c r="J47" s="71"/>
      <c r="K47" s="71"/>
    </row>
    <row r="48" spans="1:13" ht="12.75">
      <c r="A48" s="6"/>
      <c r="B48" s="8" t="s">
        <v>108</v>
      </c>
      <c r="H48" s="18" t="s">
        <v>46</v>
      </c>
      <c r="I48" s="71"/>
      <c r="J48" s="71"/>
      <c r="K48" s="70">
        <f>$F$16</f>
        <v>10</v>
      </c>
      <c r="M48" s="4"/>
    </row>
    <row r="49" spans="1:11" ht="12.75">
      <c r="A49" s="6"/>
      <c r="H49" s="18"/>
      <c r="I49" s="71"/>
      <c r="J49" s="71"/>
      <c r="K49" s="71"/>
    </row>
    <row r="50" spans="1:13" ht="12.75">
      <c r="A50" s="6"/>
      <c r="B50" t="s">
        <v>47</v>
      </c>
      <c r="H50" s="18" t="s">
        <v>48</v>
      </c>
      <c r="I50" s="71"/>
      <c r="J50" s="71"/>
      <c r="K50" s="70">
        <f>$F$17</f>
        <v>5</v>
      </c>
      <c r="M50" s="4"/>
    </row>
    <row r="51" spans="1:13" ht="12.75">
      <c r="A51" s="6"/>
      <c r="H51" s="18"/>
      <c r="I51" s="71"/>
      <c r="J51" s="71"/>
      <c r="K51" s="70"/>
      <c r="M51" s="4"/>
    </row>
    <row r="52" spans="1:13" ht="12.75">
      <c r="A52" s="6"/>
      <c r="B52" t="s">
        <v>132</v>
      </c>
      <c r="H52" s="18" t="s">
        <v>137</v>
      </c>
      <c r="I52" s="71"/>
      <c r="J52" s="71"/>
      <c r="K52" s="70">
        <f>$F$18+$F$66</f>
        <v>6</v>
      </c>
      <c r="M52" s="4"/>
    </row>
    <row r="53" spans="1:11" ht="12.75">
      <c r="A53" s="6"/>
      <c r="H53" s="18"/>
      <c r="I53" s="71"/>
      <c r="J53" s="71"/>
      <c r="K53" s="71"/>
    </row>
    <row r="54" spans="1:11" ht="12.75">
      <c r="A54" s="6"/>
      <c r="B54" t="s">
        <v>49</v>
      </c>
      <c r="H54" s="18">
        <v>386.99</v>
      </c>
      <c r="I54" s="71"/>
      <c r="J54" s="71"/>
      <c r="K54" s="85">
        <f>$F$21</f>
        <v>42.44</v>
      </c>
    </row>
    <row r="55" spans="1:11" ht="13.5" thickBot="1">
      <c r="A55" s="6"/>
      <c r="H55" s="65" t="s">
        <v>124</v>
      </c>
      <c r="I55" s="74">
        <f>SUM(I35:I54)</f>
        <v>61.66</v>
      </c>
      <c r="J55" s="74"/>
      <c r="K55" s="74">
        <f>SUM(K35:K54)</f>
        <v>158.34</v>
      </c>
    </row>
    <row r="56" spans="8:12" s="8" customFormat="1" ht="13.5" thickTop="1">
      <c r="H56" s="65" t="s">
        <v>8</v>
      </c>
      <c r="I56" s="77"/>
      <c r="J56" s="77"/>
      <c r="K56" s="86">
        <f>+K55+I55</f>
        <v>220</v>
      </c>
      <c r="L56" s="89"/>
    </row>
    <row r="57" spans="1:12" ht="6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22"/>
    </row>
    <row r="58" ht="12">
      <c r="A58" t="s">
        <v>38</v>
      </c>
    </row>
    <row r="60" ht="12.75">
      <c r="A60" s="6" t="s">
        <v>23</v>
      </c>
    </row>
    <row r="61" ht="12">
      <c r="A61" t="s">
        <v>131</v>
      </c>
    </row>
    <row r="63" spans="2:6" ht="12">
      <c r="B63" t="s">
        <v>138</v>
      </c>
      <c r="F63" s="71">
        <f>ROUND((0.32*$F$15),2)</f>
        <v>7.68</v>
      </c>
    </row>
    <row r="64" spans="2:6" ht="12">
      <c r="B64" t="s">
        <v>139</v>
      </c>
      <c r="F64" s="71">
        <f>ROUND((0.0058*$F$15),2)</f>
        <v>0.14</v>
      </c>
    </row>
    <row r="65" spans="2:6" ht="12">
      <c r="B65" t="s">
        <v>129</v>
      </c>
      <c r="F65" s="71">
        <f>ROUND((0.5075*$F$15),2)</f>
        <v>12.18</v>
      </c>
    </row>
    <row r="66" spans="2:6" ht="12">
      <c r="B66" t="s">
        <v>128</v>
      </c>
      <c r="F66" s="88">
        <f>ROUND((0.1667*$F$15),2)</f>
        <v>4</v>
      </c>
    </row>
    <row r="67" spans="2:6" ht="12">
      <c r="B67" t="s">
        <v>8</v>
      </c>
      <c r="F67" s="71">
        <f>SUM(F63:F66)</f>
        <v>24</v>
      </c>
    </row>
    <row r="69" spans="1:9" ht="12.75">
      <c r="A69" s="6" t="s">
        <v>24</v>
      </c>
      <c r="I69" s="8" t="s">
        <v>145</v>
      </c>
    </row>
    <row r="70" ht="12">
      <c r="A70" s="8" t="s">
        <v>142</v>
      </c>
    </row>
    <row r="71" ht="12.75">
      <c r="A71" s="6"/>
    </row>
    <row r="72" spans="2:7" ht="12">
      <c r="B72" s="8" t="s">
        <v>133</v>
      </c>
      <c r="F72" s="88">
        <f>ROUND((0.6708*$F$19),2)</f>
        <v>52.89</v>
      </c>
      <c r="G72" s="87">
        <v>0.6708</v>
      </c>
    </row>
    <row r="73" spans="2:7" ht="12">
      <c r="B73" s="8" t="s">
        <v>13</v>
      </c>
      <c r="F73" s="88">
        <f>ROUND((0.012*$F$19),2)</f>
        <v>0.95</v>
      </c>
      <c r="G73" s="87">
        <v>0.012</v>
      </c>
    </row>
    <row r="74" spans="2:7" ht="12">
      <c r="B74" s="8" t="s">
        <v>134</v>
      </c>
      <c r="F74" s="88">
        <f>ROUND((0.3172*$F$19),2)-0.01</f>
        <v>25</v>
      </c>
      <c r="G74" s="87">
        <v>0.3172</v>
      </c>
    </row>
    <row r="75" spans="2:7" ht="12">
      <c r="B75" t="s">
        <v>8</v>
      </c>
      <c r="F75" s="71">
        <f>SUM(F72:F74)</f>
        <v>78.84</v>
      </c>
      <c r="G75" s="87">
        <f>SUM(G72:G74)</f>
        <v>1</v>
      </c>
    </row>
  </sheetData>
  <sheetProtection/>
  <mergeCells count="2">
    <mergeCell ref="H31:H32"/>
    <mergeCell ref="C9:K9"/>
  </mergeCells>
  <printOptions/>
  <pageMargins left="0.75" right="0.75" top="0.75" bottom="0.5" header="0.5" footer="0.5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45" customWidth="1"/>
    <col min="2" max="2" width="21.28125" style="45" customWidth="1"/>
    <col min="3" max="3" width="20.28125" style="45" customWidth="1"/>
    <col min="4" max="14" width="12.57421875" style="45" customWidth="1"/>
    <col min="15" max="16384" width="9.140625" style="45" customWidth="1"/>
  </cols>
  <sheetData>
    <row r="1" ht="18">
      <c r="A1" s="44" t="s">
        <v>118</v>
      </c>
    </row>
    <row r="2" spans="1:6" ht="18">
      <c r="A2" s="55" t="s">
        <v>120</v>
      </c>
      <c r="B2" s="56"/>
      <c r="C2" s="56"/>
      <c r="D2" s="46"/>
      <c r="E2" s="46"/>
      <c r="F2" s="46"/>
    </row>
    <row r="3" ht="12">
      <c r="A3" s="45" t="s">
        <v>31</v>
      </c>
    </row>
    <row r="4" ht="12">
      <c r="A4" s="45" t="s">
        <v>143</v>
      </c>
    </row>
    <row r="5" spans="4:14" s="16" customFormat="1" ht="51.75">
      <c r="D5" s="32" t="s">
        <v>21</v>
      </c>
      <c r="E5" s="33" t="s">
        <v>101</v>
      </c>
      <c r="F5" s="33" t="s">
        <v>102</v>
      </c>
      <c r="G5" s="33" t="s">
        <v>61</v>
      </c>
      <c r="H5" s="32" t="s">
        <v>62</v>
      </c>
      <c r="I5" s="33" t="s">
        <v>98</v>
      </c>
      <c r="J5" s="33" t="s">
        <v>99</v>
      </c>
      <c r="K5" s="33" t="s">
        <v>100</v>
      </c>
      <c r="L5" s="33" t="s">
        <v>136</v>
      </c>
      <c r="M5" s="32" t="s">
        <v>54</v>
      </c>
      <c r="N5" s="99" t="s">
        <v>8</v>
      </c>
    </row>
    <row r="6" spans="1:14" ht="12.75">
      <c r="A6" s="50" t="s">
        <v>113</v>
      </c>
      <c r="B6" s="50" t="s">
        <v>115</v>
      </c>
      <c r="C6" s="50" t="s">
        <v>114</v>
      </c>
      <c r="D6" s="34">
        <v>353.1</v>
      </c>
      <c r="E6" s="35">
        <v>386.12</v>
      </c>
      <c r="F6" s="35">
        <v>386.91</v>
      </c>
      <c r="G6" s="35">
        <v>386.92</v>
      </c>
      <c r="H6" s="35">
        <v>386.97</v>
      </c>
      <c r="I6" s="36" t="s">
        <v>44</v>
      </c>
      <c r="J6" s="37" t="s">
        <v>46</v>
      </c>
      <c r="K6" s="37" t="s">
        <v>48</v>
      </c>
      <c r="L6" s="36" t="s">
        <v>137</v>
      </c>
      <c r="M6" s="35">
        <v>386.99</v>
      </c>
      <c r="N6" s="100"/>
    </row>
    <row r="7" spans="1:14" s="47" customFormat="1" ht="29.25" customHeight="1">
      <c r="A7" s="23" t="s">
        <v>146</v>
      </c>
      <c r="B7" s="41" t="s">
        <v>30</v>
      </c>
      <c r="C7" s="41" t="s">
        <v>32</v>
      </c>
      <c r="D7" s="43">
        <v>60.57</v>
      </c>
      <c r="E7" s="43">
        <v>1.09</v>
      </c>
      <c r="F7" s="43">
        <v>37.18</v>
      </c>
      <c r="G7" s="43">
        <v>29.72</v>
      </c>
      <c r="H7" s="43">
        <v>23</v>
      </c>
      <c r="I7" s="43">
        <v>5</v>
      </c>
      <c r="J7" s="43">
        <v>10</v>
      </c>
      <c r="K7" s="43">
        <v>5</v>
      </c>
      <c r="L7" s="28">
        <v>6</v>
      </c>
      <c r="M7" s="43">
        <v>42.44</v>
      </c>
      <c r="N7" s="31">
        <f>ROUND(SUM(D7:M7),0)</f>
        <v>220</v>
      </c>
    </row>
    <row r="8" spans="1:14" ht="12.75">
      <c r="A8" s="25"/>
      <c r="B8" s="26"/>
      <c r="C8" s="26"/>
      <c r="D8" s="29"/>
      <c r="E8" s="29"/>
      <c r="F8" s="29"/>
      <c r="G8" s="29"/>
      <c r="H8" s="29"/>
      <c r="I8" s="29"/>
      <c r="J8" s="29"/>
      <c r="K8" s="29"/>
      <c r="L8" s="29"/>
      <c r="M8" s="29"/>
      <c r="N8" s="30">
        <f aca="true" t="shared" si="0" ref="N8:N33">ROUND(SUM(D8:M8),0)</f>
        <v>0</v>
      </c>
    </row>
    <row r="9" spans="1:14" ht="12.75">
      <c r="A9" s="25"/>
      <c r="B9" s="26"/>
      <c r="C9" s="26"/>
      <c r="D9" s="29"/>
      <c r="E9" s="29"/>
      <c r="F9" s="29"/>
      <c r="G9" s="29"/>
      <c r="H9" s="29"/>
      <c r="I9" s="29"/>
      <c r="J9" s="29"/>
      <c r="K9" s="29"/>
      <c r="L9" s="29"/>
      <c r="M9" s="29"/>
      <c r="N9" s="30">
        <f t="shared" si="0"/>
        <v>0</v>
      </c>
    </row>
    <row r="10" spans="1:14" ht="12.75">
      <c r="A10" s="25"/>
      <c r="B10" s="26"/>
      <c r="C10" s="26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>
        <f t="shared" si="0"/>
        <v>0</v>
      </c>
    </row>
    <row r="11" spans="1:14" ht="12.75">
      <c r="A11" s="25"/>
      <c r="B11" s="26"/>
      <c r="C11" s="26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>
        <f t="shared" si="0"/>
        <v>0</v>
      </c>
    </row>
    <row r="12" spans="1:14" ht="12.75">
      <c r="A12" s="25"/>
      <c r="B12" s="26"/>
      <c r="C12" s="26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>
        <f t="shared" si="0"/>
        <v>0</v>
      </c>
    </row>
    <row r="13" spans="1:14" ht="12.75">
      <c r="A13" s="25"/>
      <c r="B13" s="26"/>
      <c r="C13" s="26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>
        <f t="shared" si="0"/>
        <v>0</v>
      </c>
    </row>
    <row r="14" spans="1:14" ht="12.75">
      <c r="A14" s="25"/>
      <c r="B14" s="26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0"/>
        <v>0</v>
      </c>
    </row>
    <row r="15" spans="1:14" ht="12.75">
      <c r="A15" s="25"/>
      <c r="B15" s="26"/>
      <c r="C15" s="26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>
        <f t="shared" si="0"/>
        <v>0</v>
      </c>
    </row>
    <row r="16" spans="1:14" ht="12.75">
      <c r="A16" s="25"/>
      <c r="B16" s="26"/>
      <c r="C16" s="26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>
        <f t="shared" si="0"/>
        <v>0</v>
      </c>
    </row>
    <row r="17" spans="1:14" ht="12.75">
      <c r="A17" s="25"/>
      <c r="B17" s="26"/>
      <c r="C17" s="2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>
        <f t="shared" si="0"/>
        <v>0</v>
      </c>
    </row>
    <row r="18" spans="1:14" ht="12.75">
      <c r="A18" s="25"/>
      <c r="B18" s="26"/>
      <c r="C18" s="26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>
        <f t="shared" si="0"/>
        <v>0</v>
      </c>
    </row>
    <row r="19" spans="1:14" ht="12.75">
      <c r="A19" s="25"/>
      <c r="B19" s="26"/>
      <c r="C19" s="2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 t="shared" si="0"/>
        <v>0</v>
      </c>
    </row>
    <row r="20" spans="1:14" ht="12.75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>
        <f t="shared" si="0"/>
        <v>0</v>
      </c>
    </row>
    <row r="21" spans="1:14" ht="12.75">
      <c r="A21" s="25"/>
      <c r="B21" s="26"/>
      <c r="C21" s="2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>
        <f t="shared" si="0"/>
        <v>0</v>
      </c>
    </row>
    <row r="22" spans="1:14" ht="12.75">
      <c r="A22" s="25"/>
      <c r="B22" s="26"/>
      <c r="C22" s="26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>
        <f t="shared" si="0"/>
        <v>0</v>
      </c>
    </row>
    <row r="23" spans="1:14" ht="12.75">
      <c r="A23" s="25"/>
      <c r="B23" s="26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>
        <f t="shared" si="0"/>
        <v>0</v>
      </c>
    </row>
    <row r="24" spans="1:14" ht="12.75">
      <c r="A24" s="25"/>
      <c r="B24" s="26"/>
      <c r="C24" s="2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>
        <f t="shared" si="0"/>
        <v>0</v>
      </c>
    </row>
    <row r="25" spans="1:14" ht="12.75">
      <c r="A25" s="25"/>
      <c r="B25" s="26"/>
      <c r="C25" s="2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>
        <f t="shared" si="0"/>
        <v>0</v>
      </c>
    </row>
    <row r="26" spans="1:14" ht="12.75">
      <c r="A26" s="25"/>
      <c r="B26" s="26"/>
      <c r="C26" s="2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>
        <f t="shared" si="0"/>
        <v>0</v>
      </c>
    </row>
    <row r="27" spans="1:14" ht="12.75">
      <c r="A27" s="25"/>
      <c r="B27" s="26"/>
      <c r="C27" s="26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>
        <f t="shared" si="0"/>
        <v>0</v>
      </c>
    </row>
    <row r="28" spans="1:14" ht="12.75">
      <c r="A28" s="25"/>
      <c r="B28" s="26"/>
      <c r="C28" s="26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>
        <f t="shared" si="0"/>
        <v>0</v>
      </c>
    </row>
    <row r="29" spans="1:14" ht="12.75">
      <c r="A29" s="25"/>
      <c r="B29" s="26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>
        <f t="shared" si="0"/>
        <v>0</v>
      </c>
    </row>
    <row r="30" spans="1:14" ht="12.75">
      <c r="A30" s="25"/>
      <c r="B30" s="26"/>
      <c r="C30" s="2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</row>
    <row r="31" spans="1:14" ht="12.75">
      <c r="A31" s="25"/>
      <c r="B31" s="26"/>
      <c r="C31" s="26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</row>
    <row r="32" spans="1:14" ht="12.75">
      <c r="A32" s="25"/>
      <c r="B32" s="26"/>
      <c r="C32" s="2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>
        <f t="shared" si="0"/>
        <v>0</v>
      </c>
    </row>
    <row r="33" spans="1:14" ht="12.75">
      <c r="A33" s="25"/>
      <c r="B33" s="26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>
        <f t="shared" si="0"/>
        <v>0</v>
      </c>
    </row>
    <row r="34" spans="1:14" s="49" customFormat="1" ht="12.75">
      <c r="A34" s="96" t="s">
        <v>22</v>
      </c>
      <c r="B34" s="97"/>
      <c r="C34" s="98"/>
      <c r="D34" s="30">
        <f>SUM(D7:D33)</f>
        <v>60.57</v>
      </c>
      <c r="E34" s="30">
        <f aca="true" t="shared" si="1" ref="E34:N34">SUM(E7:E33)</f>
        <v>1.09</v>
      </c>
      <c r="F34" s="30">
        <f t="shared" si="1"/>
        <v>37.18</v>
      </c>
      <c r="G34" s="30">
        <f t="shared" si="1"/>
        <v>29.72</v>
      </c>
      <c r="H34" s="30">
        <f t="shared" si="1"/>
        <v>23</v>
      </c>
      <c r="I34" s="30">
        <f t="shared" si="1"/>
        <v>5</v>
      </c>
      <c r="J34" s="30">
        <f t="shared" si="1"/>
        <v>10</v>
      </c>
      <c r="K34" s="30">
        <f t="shared" si="1"/>
        <v>5</v>
      </c>
      <c r="L34" s="30">
        <f>SUM(L7:L33)</f>
        <v>6</v>
      </c>
      <c r="M34" s="30">
        <f t="shared" si="1"/>
        <v>42.44</v>
      </c>
      <c r="N34" s="30">
        <f t="shared" si="1"/>
        <v>220</v>
      </c>
    </row>
  </sheetData>
  <sheetProtection/>
  <mergeCells count="2">
    <mergeCell ref="N5:N6"/>
    <mergeCell ref="A34:C34"/>
  </mergeCells>
  <printOptions/>
  <pageMargins left="0.75" right="0.75" top="1" bottom="1" header="0.5" footer="0.5"/>
  <pageSetup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9.7109375" style="0" customWidth="1"/>
    <col min="12" max="12" width="11.28125" style="0" customWidth="1"/>
  </cols>
  <sheetData>
    <row r="1" ht="18">
      <c r="A1" s="5" t="s">
        <v>147</v>
      </c>
    </row>
    <row r="2" s="8" customFormat="1" ht="12">
      <c r="B2" s="8" t="s">
        <v>25</v>
      </c>
    </row>
    <row r="3" s="8" customFormat="1" ht="12">
      <c r="B3" s="8" t="s">
        <v>81</v>
      </c>
    </row>
    <row r="4" s="8" customFormat="1" ht="12">
      <c r="C4" s="8" t="s">
        <v>72</v>
      </c>
    </row>
    <row r="5" s="8" customFormat="1" ht="12">
      <c r="B5" s="8" t="s">
        <v>73</v>
      </c>
    </row>
    <row r="7" ht="12.75">
      <c r="A7" s="6" t="s">
        <v>77</v>
      </c>
    </row>
    <row r="8" spans="1:2" ht="12.75">
      <c r="A8" s="6"/>
      <c r="B8" s="8" t="s">
        <v>82</v>
      </c>
    </row>
    <row r="9" spans="1:3" ht="12.75">
      <c r="A9" s="6"/>
      <c r="C9" s="6" t="s">
        <v>111</v>
      </c>
    </row>
    <row r="10" ht="12.75">
      <c r="B10" s="8" t="s">
        <v>103</v>
      </c>
    </row>
    <row r="12" spans="4:6" ht="12.75">
      <c r="D12" t="s">
        <v>9</v>
      </c>
      <c r="F12" s="91">
        <v>200</v>
      </c>
    </row>
    <row r="13" spans="4:7" ht="12">
      <c r="D13" t="s">
        <v>10</v>
      </c>
      <c r="F13" s="92">
        <v>23</v>
      </c>
      <c r="G13" s="8" t="s">
        <v>83</v>
      </c>
    </row>
    <row r="14" spans="4:7" ht="12">
      <c r="D14" t="s">
        <v>11</v>
      </c>
      <c r="F14" s="92">
        <v>5</v>
      </c>
      <c r="G14" s="8" t="s">
        <v>83</v>
      </c>
    </row>
    <row r="15" spans="4:7" ht="12">
      <c r="D15" s="8" t="s">
        <v>104</v>
      </c>
      <c r="F15" s="92">
        <v>10</v>
      </c>
      <c r="G15" s="8" t="s">
        <v>83</v>
      </c>
    </row>
    <row r="16" spans="4:7" ht="12">
      <c r="D16" s="8" t="s">
        <v>97</v>
      </c>
      <c r="F16" s="92">
        <v>5</v>
      </c>
      <c r="G16" s="8" t="s">
        <v>83</v>
      </c>
    </row>
    <row r="17" spans="4:13" ht="12.75">
      <c r="D17" t="s">
        <v>136</v>
      </c>
      <c r="F17" s="92">
        <v>2</v>
      </c>
      <c r="G17" s="8" t="s">
        <v>83</v>
      </c>
      <c r="J17" s="18"/>
      <c r="K17" s="71"/>
      <c r="L17" s="71"/>
      <c r="M17" s="70"/>
    </row>
    <row r="18" spans="4:7" ht="24.75">
      <c r="D18" s="14" t="s">
        <v>80</v>
      </c>
      <c r="F18" s="92">
        <v>124.6</v>
      </c>
      <c r="G18" s="8" t="s">
        <v>83</v>
      </c>
    </row>
    <row r="19" spans="4:7" ht="12">
      <c r="D19" t="s">
        <v>7</v>
      </c>
      <c r="F19" s="92">
        <v>30.4</v>
      </c>
      <c r="G19" s="8" t="s">
        <v>83</v>
      </c>
    </row>
    <row r="20" spans="4:6" ht="12.75">
      <c r="D20" t="s">
        <v>17</v>
      </c>
      <c r="F20" s="91">
        <f>SUM(F13:F19)</f>
        <v>200</v>
      </c>
    </row>
    <row r="21" spans="6:11" ht="12.75">
      <c r="F21" s="1"/>
      <c r="K21" s="40" t="s">
        <v>50</v>
      </c>
    </row>
    <row r="22" spans="1:12" ht="6" customHeight="1">
      <c r="A22" s="10"/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0"/>
    </row>
    <row r="23" ht="10.5" customHeight="1"/>
    <row r="24" spans="1:6" ht="12.75">
      <c r="A24" s="6" t="s">
        <v>112</v>
      </c>
      <c r="F24" s="2"/>
    </row>
    <row r="25" spans="1:6" ht="12.75">
      <c r="A25" s="6"/>
      <c r="B25" t="s">
        <v>37</v>
      </c>
      <c r="F25" s="2"/>
    </row>
    <row r="26" spans="1:6" ht="12.75">
      <c r="A26" s="6"/>
      <c r="F26" s="2"/>
    </row>
    <row r="27" spans="3:6" ht="15">
      <c r="C27" s="7" t="s">
        <v>16</v>
      </c>
      <c r="F27" s="1"/>
    </row>
    <row r="29" spans="5:11" s="18" customFormat="1" ht="12.75">
      <c r="E29" s="19" t="s">
        <v>1</v>
      </c>
      <c r="H29" s="93" t="s">
        <v>3</v>
      </c>
      <c r="I29" s="19" t="s">
        <v>2</v>
      </c>
      <c r="K29" s="19" t="s">
        <v>5</v>
      </c>
    </row>
    <row r="30" spans="8:11" s="18" customFormat="1" ht="12.75">
      <c r="H30" s="93"/>
      <c r="I30" s="19" t="s">
        <v>4</v>
      </c>
      <c r="K30" s="19" t="s">
        <v>6</v>
      </c>
    </row>
    <row r="31" ht="12">
      <c r="K31" s="2"/>
    </row>
    <row r="32" spans="1:11" ht="12.75">
      <c r="A32" s="6" t="s">
        <v>84</v>
      </c>
      <c r="E32" s="91">
        <f>F12</f>
        <v>200</v>
      </c>
      <c r="K32" s="2"/>
    </row>
    <row r="33" spans="2:11" ht="12.75">
      <c r="B33" t="s">
        <v>56</v>
      </c>
      <c r="H33" s="64" t="s">
        <v>18</v>
      </c>
      <c r="I33" s="70">
        <f>+F68</f>
        <v>83.58167999999999</v>
      </c>
      <c r="J33" s="71"/>
      <c r="K33" s="71"/>
    </row>
    <row r="34" spans="8:11" ht="12.75">
      <c r="H34" s="64"/>
      <c r="I34" s="70"/>
      <c r="J34" s="71"/>
      <c r="K34" s="71"/>
    </row>
    <row r="35" spans="2:11" ht="12.75">
      <c r="B35" t="s">
        <v>57</v>
      </c>
      <c r="H35" s="64" t="s">
        <v>19</v>
      </c>
      <c r="I35" s="70">
        <f>+F69</f>
        <v>1.4951999999999999</v>
      </c>
      <c r="J35" s="71"/>
      <c r="K35" s="71"/>
    </row>
    <row r="36" spans="8:11" ht="12.75">
      <c r="H36" s="64"/>
      <c r="I36" s="70"/>
      <c r="J36" s="71"/>
      <c r="K36" s="71"/>
    </row>
    <row r="37" spans="2:11" ht="12.75">
      <c r="B37" t="s">
        <v>60</v>
      </c>
      <c r="H37" s="64" t="s">
        <v>20</v>
      </c>
      <c r="I37" s="71"/>
      <c r="J37" s="71"/>
      <c r="K37" s="70">
        <f>+F70</f>
        <v>39.52312</v>
      </c>
    </row>
    <row r="38" spans="8:11" ht="12">
      <c r="H38" s="64"/>
      <c r="I38" s="71"/>
      <c r="J38" s="71"/>
      <c r="K38" s="71"/>
    </row>
    <row r="39" spans="1:13" ht="12.75">
      <c r="A39" s="6"/>
      <c r="B39" t="s">
        <v>39</v>
      </c>
      <c r="H39" s="64" t="s">
        <v>42</v>
      </c>
      <c r="I39" s="71"/>
      <c r="J39" s="71"/>
      <c r="K39" s="70">
        <f>+F19</f>
        <v>30.4</v>
      </c>
      <c r="M39" s="4"/>
    </row>
    <row r="40" spans="8:11" ht="12">
      <c r="H40" s="64"/>
      <c r="I40" s="71"/>
      <c r="J40" s="71"/>
      <c r="K40" s="71"/>
    </row>
    <row r="41" spans="1:13" ht="12.75">
      <c r="A41" s="6"/>
      <c r="B41" t="s">
        <v>40</v>
      </c>
      <c r="H41" s="64" t="s">
        <v>43</v>
      </c>
      <c r="I41" s="71"/>
      <c r="J41" s="71"/>
      <c r="K41" s="70">
        <f>F13</f>
        <v>23</v>
      </c>
      <c r="M41" s="4"/>
    </row>
    <row r="42" spans="8:11" ht="12">
      <c r="H42" s="64"/>
      <c r="I42" s="71"/>
      <c r="J42" s="71"/>
      <c r="K42" s="71"/>
    </row>
    <row r="43" spans="1:11" ht="12.75">
      <c r="A43" s="6"/>
      <c r="B43" t="s">
        <v>52</v>
      </c>
      <c r="H43" s="64"/>
      <c r="I43" s="71"/>
      <c r="J43" s="71"/>
      <c r="K43" s="71"/>
    </row>
    <row r="44" spans="1:13" ht="12.75">
      <c r="A44" s="6"/>
      <c r="C44" t="s">
        <v>41</v>
      </c>
      <c r="H44" s="64" t="s">
        <v>44</v>
      </c>
      <c r="I44" s="71"/>
      <c r="J44" s="71"/>
      <c r="K44" s="70">
        <f>F14</f>
        <v>5</v>
      </c>
      <c r="M44" s="4"/>
    </row>
    <row r="45" spans="8:11" ht="12">
      <c r="H45" s="64"/>
      <c r="I45" s="71"/>
      <c r="J45" s="71"/>
      <c r="K45" s="71"/>
    </row>
    <row r="46" spans="1:13" ht="12.75">
      <c r="A46" s="6"/>
      <c r="B46" s="8" t="s">
        <v>108</v>
      </c>
      <c r="H46" s="18" t="s">
        <v>67</v>
      </c>
      <c r="I46" s="71"/>
      <c r="J46" s="71"/>
      <c r="K46" s="70">
        <f>F15</f>
        <v>10</v>
      </c>
      <c r="M46" s="4"/>
    </row>
    <row r="47" spans="1:11" ht="12.75">
      <c r="A47" s="6"/>
      <c r="H47" s="18"/>
      <c r="I47" s="71"/>
      <c r="J47" s="71"/>
      <c r="K47" s="71"/>
    </row>
    <row r="48" spans="1:13" ht="12.75">
      <c r="A48" s="6"/>
      <c r="B48" t="s">
        <v>47</v>
      </c>
      <c r="H48" s="18" t="s">
        <v>48</v>
      </c>
      <c r="I48" s="71"/>
      <c r="J48" s="71"/>
      <c r="K48" s="70">
        <f>F16</f>
        <v>5</v>
      </c>
      <c r="M48" s="4"/>
    </row>
    <row r="49" spans="1:13" ht="12.75">
      <c r="A49" s="6"/>
      <c r="H49" s="18"/>
      <c r="I49" s="71"/>
      <c r="J49" s="71"/>
      <c r="K49" s="70"/>
      <c r="M49" s="4"/>
    </row>
    <row r="50" spans="1:13" ht="12.75">
      <c r="A50" s="6"/>
      <c r="B50" t="s">
        <v>132</v>
      </c>
      <c r="H50" s="20" t="s">
        <v>135</v>
      </c>
      <c r="I50" s="72"/>
      <c r="J50" s="72"/>
      <c r="K50" s="73">
        <f>+F17</f>
        <v>2</v>
      </c>
      <c r="M50" s="4"/>
    </row>
    <row r="51" spans="1:11" ht="13.5" thickBot="1">
      <c r="A51" s="6"/>
      <c r="H51" s="65" t="s">
        <v>124</v>
      </c>
      <c r="I51" s="74">
        <f>SUM(I33:I50)</f>
        <v>85.07687999999999</v>
      </c>
      <c r="J51" s="74"/>
      <c r="K51" s="74">
        <f>SUM(K33:K50)</f>
        <v>114.92312</v>
      </c>
    </row>
    <row r="52" spans="8:11" s="8" customFormat="1" ht="13.5" thickTop="1">
      <c r="H52" s="65" t="s">
        <v>8</v>
      </c>
      <c r="I52" s="39"/>
      <c r="J52" s="39"/>
      <c r="K52" s="91">
        <f>+K51+I51</f>
        <v>200</v>
      </c>
    </row>
    <row r="53" spans="1:13" ht="5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7"/>
    </row>
    <row r="55" ht="12">
      <c r="A55" t="s">
        <v>53</v>
      </c>
    </row>
    <row r="57" ht="12.75" hidden="1">
      <c r="A57" s="6"/>
    </row>
    <row r="58" ht="12" hidden="1"/>
    <row r="59" ht="12" hidden="1"/>
    <row r="60" ht="12" hidden="1">
      <c r="F60" s="1"/>
    </row>
    <row r="61" ht="12" hidden="1">
      <c r="F61" s="1"/>
    </row>
    <row r="62" ht="12" hidden="1">
      <c r="F62" s="1"/>
    </row>
    <row r="63" ht="12" hidden="1">
      <c r="F63" s="1"/>
    </row>
    <row r="64" ht="12" hidden="1"/>
    <row r="65" spans="1:9" ht="12.75">
      <c r="A65" s="6" t="s">
        <v>24</v>
      </c>
      <c r="I65" s="8" t="s">
        <v>130</v>
      </c>
    </row>
    <row r="66" ht="12">
      <c r="A66" s="8" t="s">
        <v>142</v>
      </c>
    </row>
    <row r="67" ht="12.75">
      <c r="A67" s="6"/>
    </row>
    <row r="68" spans="2:6" ht="12">
      <c r="B68" s="8" t="s">
        <v>133</v>
      </c>
      <c r="F68" s="2">
        <f>0.6708*$F$18</f>
        <v>83.58167999999999</v>
      </c>
    </row>
    <row r="69" spans="2:6" ht="12">
      <c r="B69" s="8" t="s">
        <v>13</v>
      </c>
      <c r="F69" s="2">
        <f>0.012*$F$18</f>
        <v>1.4951999999999999</v>
      </c>
    </row>
    <row r="70" spans="2:6" ht="12">
      <c r="B70" s="8" t="s">
        <v>134</v>
      </c>
      <c r="F70" s="2">
        <f>0.3172*$F$18</f>
        <v>39.52312</v>
      </c>
    </row>
    <row r="71" spans="2:6" ht="12">
      <c r="B71" t="s">
        <v>8</v>
      </c>
      <c r="F71" s="2">
        <f>SUM(F68:F70)</f>
        <v>124.6</v>
      </c>
    </row>
  </sheetData>
  <sheetProtection/>
  <mergeCells count="1">
    <mergeCell ref="H29:H30"/>
  </mergeCells>
  <printOptions/>
  <pageMargins left="0.75" right="0.75" top="0.75" bottom="0.75" header="0.5" footer="0.5"/>
  <pageSetup horizontalDpi="600" verticalDpi="600" orientation="portrait" scale="74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45" customWidth="1"/>
    <col min="2" max="2" width="21.8515625" style="45" customWidth="1"/>
    <col min="3" max="3" width="21.57421875" style="45" customWidth="1"/>
    <col min="4" max="13" width="14.00390625" style="45" customWidth="1"/>
    <col min="14" max="16384" width="9.140625" style="45" customWidth="1"/>
  </cols>
  <sheetData>
    <row r="1" ht="18">
      <c r="A1" s="44" t="s">
        <v>118</v>
      </c>
    </row>
    <row r="2" spans="1:8" ht="18">
      <c r="A2" s="58" t="s">
        <v>121</v>
      </c>
      <c r="B2" s="59"/>
      <c r="C2" s="59"/>
      <c r="D2" s="59"/>
      <c r="E2" s="59"/>
      <c r="F2" s="46"/>
      <c r="G2" s="46"/>
      <c r="H2" s="46"/>
    </row>
    <row r="3" ht="12">
      <c r="A3" s="45" t="s">
        <v>31</v>
      </c>
    </row>
    <row r="4" ht="12">
      <c r="A4" s="45" t="s">
        <v>26</v>
      </c>
    </row>
    <row r="6" spans="4:13" s="16" customFormat="1" ht="39">
      <c r="D6" s="32" t="s">
        <v>21</v>
      </c>
      <c r="E6" s="33" t="s">
        <v>101</v>
      </c>
      <c r="F6" s="33" t="s">
        <v>63</v>
      </c>
      <c r="G6" s="33" t="s">
        <v>61</v>
      </c>
      <c r="H6" s="32" t="s">
        <v>62</v>
      </c>
      <c r="I6" s="33" t="s">
        <v>95</v>
      </c>
      <c r="J6" s="33" t="s">
        <v>29</v>
      </c>
      <c r="K6" s="33" t="s">
        <v>97</v>
      </c>
      <c r="L6" s="33" t="s">
        <v>97</v>
      </c>
      <c r="M6" s="32" t="s">
        <v>8</v>
      </c>
    </row>
    <row r="7" spans="1:13" ht="12.75">
      <c r="A7" s="50" t="s">
        <v>113</v>
      </c>
      <c r="B7" s="50" t="s">
        <v>115</v>
      </c>
      <c r="C7" s="50" t="s">
        <v>114</v>
      </c>
      <c r="D7" s="60">
        <v>353.1</v>
      </c>
      <c r="E7" s="61">
        <v>386.12</v>
      </c>
      <c r="F7" s="61">
        <v>386.91</v>
      </c>
      <c r="G7" s="61">
        <v>386.92</v>
      </c>
      <c r="H7" s="61">
        <v>386.97</v>
      </c>
      <c r="I7" s="62" t="s">
        <v>44</v>
      </c>
      <c r="J7" s="63" t="s">
        <v>46</v>
      </c>
      <c r="K7" s="63" t="s">
        <v>48</v>
      </c>
      <c r="L7" s="20" t="s">
        <v>135</v>
      </c>
      <c r="M7" s="61"/>
    </row>
    <row r="8" spans="1:13" s="57" customFormat="1" ht="19.5" customHeight="1">
      <c r="A8" s="23" t="s">
        <v>122</v>
      </c>
      <c r="B8" s="24" t="s">
        <v>30</v>
      </c>
      <c r="C8" s="24" t="s">
        <v>32</v>
      </c>
      <c r="D8" s="28">
        <v>83.58</v>
      </c>
      <c r="E8" s="28">
        <v>1.5</v>
      </c>
      <c r="F8" s="28">
        <v>39.52</v>
      </c>
      <c r="G8" s="28">
        <v>30.4</v>
      </c>
      <c r="H8" s="28">
        <v>23</v>
      </c>
      <c r="I8" s="28">
        <v>5</v>
      </c>
      <c r="J8" s="28">
        <v>10</v>
      </c>
      <c r="K8" s="28">
        <v>5</v>
      </c>
      <c r="L8" s="28">
        <v>2</v>
      </c>
      <c r="M8" s="31">
        <f>SUM(D8:L8)</f>
        <v>200</v>
      </c>
    </row>
    <row r="9" spans="1:13" ht="12.75">
      <c r="A9" s="25"/>
      <c r="B9" s="26"/>
      <c r="C9" s="26"/>
      <c r="D9" s="29"/>
      <c r="E9" s="29"/>
      <c r="F9" s="29"/>
      <c r="G9" s="29"/>
      <c r="H9" s="29"/>
      <c r="I9" s="29"/>
      <c r="J9" s="29"/>
      <c r="K9" s="29"/>
      <c r="L9" s="29"/>
      <c r="M9" s="30">
        <f aca="true" t="shared" si="0" ref="M9:M34">ROUND(SUM(D9:L9),0)</f>
        <v>0</v>
      </c>
    </row>
    <row r="10" spans="1:13" ht="12.75">
      <c r="A10" s="25"/>
      <c r="B10" s="26"/>
      <c r="C10" s="26"/>
      <c r="D10" s="29"/>
      <c r="E10" s="29"/>
      <c r="F10" s="29"/>
      <c r="G10" s="29"/>
      <c r="H10" s="29"/>
      <c r="I10" s="29"/>
      <c r="J10" s="29"/>
      <c r="K10" s="29"/>
      <c r="L10" s="29"/>
      <c r="M10" s="30">
        <f t="shared" si="0"/>
        <v>0</v>
      </c>
    </row>
    <row r="11" spans="1:13" ht="12.75">
      <c r="A11" s="25"/>
      <c r="B11" s="26"/>
      <c r="C11" s="26"/>
      <c r="D11" s="29"/>
      <c r="E11" s="29"/>
      <c r="F11" s="29"/>
      <c r="G11" s="29"/>
      <c r="H11" s="29"/>
      <c r="I11" s="29"/>
      <c r="J11" s="29"/>
      <c r="K11" s="29"/>
      <c r="L11" s="29"/>
      <c r="M11" s="30">
        <f t="shared" si="0"/>
        <v>0</v>
      </c>
    </row>
    <row r="12" spans="1:13" ht="12.75">
      <c r="A12" s="25"/>
      <c r="B12" s="26"/>
      <c r="C12" s="26"/>
      <c r="D12" s="29"/>
      <c r="E12" s="29"/>
      <c r="F12" s="29"/>
      <c r="G12" s="29"/>
      <c r="H12" s="29"/>
      <c r="I12" s="29"/>
      <c r="J12" s="29"/>
      <c r="K12" s="29"/>
      <c r="L12" s="29"/>
      <c r="M12" s="30">
        <f t="shared" si="0"/>
        <v>0</v>
      </c>
    </row>
    <row r="13" spans="1:13" ht="12.75">
      <c r="A13" s="25"/>
      <c r="B13" s="26"/>
      <c r="C13" s="26"/>
      <c r="D13" s="29"/>
      <c r="E13" s="29"/>
      <c r="F13" s="29"/>
      <c r="G13" s="29"/>
      <c r="H13" s="29"/>
      <c r="I13" s="29"/>
      <c r="J13" s="29"/>
      <c r="K13" s="29"/>
      <c r="L13" s="29"/>
      <c r="M13" s="30">
        <f t="shared" si="0"/>
        <v>0</v>
      </c>
    </row>
    <row r="14" spans="1:13" ht="12.75">
      <c r="A14" s="25"/>
      <c r="B14" s="26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30">
        <f t="shared" si="0"/>
        <v>0</v>
      </c>
    </row>
    <row r="15" spans="1:13" ht="12.75">
      <c r="A15" s="25"/>
      <c r="B15" s="26"/>
      <c r="C15" s="26"/>
      <c r="D15" s="29"/>
      <c r="E15" s="29"/>
      <c r="F15" s="29"/>
      <c r="G15" s="29"/>
      <c r="H15" s="29"/>
      <c r="I15" s="29"/>
      <c r="J15" s="29"/>
      <c r="K15" s="29"/>
      <c r="L15" s="29"/>
      <c r="M15" s="30">
        <f t="shared" si="0"/>
        <v>0</v>
      </c>
    </row>
    <row r="16" spans="1:13" ht="12.75">
      <c r="A16" s="25"/>
      <c r="B16" s="26"/>
      <c r="C16" s="26"/>
      <c r="D16" s="29"/>
      <c r="E16" s="29"/>
      <c r="F16" s="29"/>
      <c r="G16" s="29"/>
      <c r="H16" s="29"/>
      <c r="I16" s="29"/>
      <c r="J16" s="29"/>
      <c r="K16" s="29"/>
      <c r="L16" s="29"/>
      <c r="M16" s="30">
        <f t="shared" si="0"/>
        <v>0</v>
      </c>
    </row>
    <row r="17" spans="1:13" ht="12.75">
      <c r="A17" s="25"/>
      <c r="B17" s="26"/>
      <c r="C17" s="26"/>
      <c r="D17" s="29"/>
      <c r="E17" s="29"/>
      <c r="F17" s="29"/>
      <c r="G17" s="29"/>
      <c r="H17" s="29"/>
      <c r="I17" s="29"/>
      <c r="J17" s="29"/>
      <c r="K17" s="29"/>
      <c r="L17" s="29"/>
      <c r="M17" s="30">
        <f t="shared" si="0"/>
        <v>0</v>
      </c>
    </row>
    <row r="18" spans="1:13" ht="12.75">
      <c r="A18" s="25"/>
      <c r="B18" s="26"/>
      <c r="C18" s="26"/>
      <c r="D18" s="29"/>
      <c r="E18" s="29"/>
      <c r="F18" s="29"/>
      <c r="G18" s="29"/>
      <c r="H18" s="29"/>
      <c r="I18" s="29"/>
      <c r="J18" s="29"/>
      <c r="K18" s="29"/>
      <c r="L18" s="29"/>
      <c r="M18" s="30">
        <f t="shared" si="0"/>
        <v>0</v>
      </c>
    </row>
    <row r="19" spans="1:13" ht="12.75">
      <c r="A19" s="25"/>
      <c r="B19" s="26"/>
      <c r="C19" s="26"/>
      <c r="D19" s="29"/>
      <c r="E19" s="29"/>
      <c r="F19" s="29"/>
      <c r="G19" s="29"/>
      <c r="H19" s="29"/>
      <c r="I19" s="29"/>
      <c r="J19" s="29"/>
      <c r="K19" s="29"/>
      <c r="L19" s="29"/>
      <c r="M19" s="30">
        <f t="shared" si="0"/>
        <v>0</v>
      </c>
    </row>
    <row r="20" spans="1:13" ht="12.75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  <c r="L20" s="29"/>
      <c r="M20" s="30">
        <f t="shared" si="0"/>
        <v>0</v>
      </c>
    </row>
    <row r="21" spans="1:13" ht="12.75">
      <c r="A21" s="25"/>
      <c r="B21" s="26"/>
      <c r="C21" s="26"/>
      <c r="D21" s="29"/>
      <c r="E21" s="29"/>
      <c r="F21" s="29"/>
      <c r="G21" s="29"/>
      <c r="H21" s="29"/>
      <c r="I21" s="29"/>
      <c r="J21" s="29"/>
      <c r="K21" s="29"/>
      <c r="L21" s="29"/>
      <c r="M21" s="30">
        <f t="shared" si="0"/>
        <v>0</v>
      </c>
    </row>
    <row r="22" spans="1:13" ht="12.75">
      <c r="A22" s="25"/>
      <c r="B22" s="26"/>
      <c r="C22" s="26"/>
      <c r="D22" s="29"/>
      <c r="E22" s="29"/>
      <c r="F22" s="29"/>
      <c r="G22" s="29"/>
      <c r="H22" s="29"/>
      <c r="I22" s="29"/>
      <c r="J22" s="29"/>
      <c r="K22" s="29"/>
      <c r="L22" s="29"/>
      <c r="M22" s="30">
        <f t="shared" si="0"/>
        <v>0</v>
      </c>
    </row>
    <row r="23" spans="1:13" ht="12.75">
      <c r="A23" s="25"/>
      <c r="B23" s="26"/>
      <c r="C23" s="26"/>
      <c r="D23" s="29"/>
      <c r="E23" s="29"/>
      <c r="F23" s="29"/>
      <c r="G23" s="29"/>
      <c r="H23" s="29"/>
      <c r="I23" s="29"/>
      <c r="J23" s="29"/>
      <c r="K23" s="29"/>
      <c r="L23" s="29"/>
      <c r="M23" s="30">
        <f t="shared" si="0"/>
        <v>0</v>
      </c>
    </row>
    <row r="24" spans="1:13" ht="12.75">
      <c r="A24" s="25"/>
      <c r="B24" s="26"/>
      <c r="C24" s="26"/>
      <c r="D24" s="29"/>
      <c r="E24" s="29"/>
      <c r="F24" s="29"/>
      <c r="G24" s="29"/>
      <c r="H24" s="29"/>
      <c r="I24" s="29"/>
      <c r="J24" s="29"/>
      <c r="K24" s="29"/>
      <c r="L24" s="29"/>
      <c r="M24" s="30">
        <f t="shared" si="0"/>
        <v>0</v>
      </c>
    </row>
    <row r="25" spans="1:13" ht="12.75">
      <c r="A25" s="25"/>
      <c r="B25" s="26"/>
      <c r="C25" s="26"/>
      <c r="D25" s="29"/>
      <c r="E25" s="29"/>
      <c r="F25" s="29"/>
      <c r="G25" s="29"/>
      <c r="H25" s="29"/>
      <c r="I25" s="29"/>
      <c r="J25" s="29"/>
      <c r="K25" s="29"/>
      <c r="L25" s="29"/>
      <c r="M25" s="30">
        <f t="shared" si="0"/>
        <v>0</v>
      </c>
    </row>
    <row r="26" spans="1:13" ht="12.75">
      <c r="A26" s="25"/>
      <c r="B26" s="26"/>
      <c r="C26" s="26"/>
      <c r="D26" s="29"/>
      <c r="E26" s="29"/>
      <c r="F26" s="29"/>
      <c r="G26" s="29"/>
      <c r="H26" s="29"/>
      <c r="I26" s="29"/>
      <c r="J26" s="29"/>
      <c r="K26" s="29"/>
      <c r="L26" s="29"/>
      <c r="M26" s="30">
        <f t="shared" si="0"/>
        <v>0</v>
      </c>
    </row>
    <row r="27" spans="1:13" ht="12.75">
      <c r="A27" s="25"/>
      <c r="B27" s="26"/>
      <c r="C27" s="26"/>
      <c r="D27" s="29"/>
      <c r="E27" s="29"/>
      <c r="F27" s="29"/>
      <c r="G27" s="29"/>
      <c r="H27" s="29"/>
      <c r="I27" s="29"/>
      <c r="J27" s="29"/>
      <c r="K27" s="29"/>
      <c r="L27" s="29"/>
      <c r="M27" s="30">
        <f t="shared" si="0"/>
        <v>0</v>
      </c>
    </row>
    <row r="28" spans="1:13" ht="12.75">
      <c r="A28" s="25"/>
      <c r="B28" s="26"/>
      <c r="C28" s="26"/>
      <c r="D28" s="29"/>
      <c r="E28" s="29"/>
      <c r="F28" s="29"/>
      <c r="G28" s="29"/>
      <c r="H28" s="29"/>
      <c r="I28" s="29"/>
      <c r="J28" s="29"/>
      <c r="K28" s="29"/>
      <c r="L28" s="29"/>
      <c r="M28" s="30">
        <f t="shared" si="0"/>
        <v>0</v>
      </c>
    </row>
    <row r="29" spans="1:13" ht="12.75">
      <c r="A29" s="25"/>
      <c r="B29" s="26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30">
        <f t="shared" si="0"/>
        <v>0</v>
      </c>
    </row>
    <row r="30" spans="1:13" ht="12.75">
      <c r="A30" s="25"/>
      <c r="B30" s="26"/>
      <c r="C30" s="26"/>
      <c r="D30" s="29"/>
      <c r="E30" s="29"/>
      <c r="F30" s="29"/>
      <c r="G30" s="29"/>
      <c r="H30" s="29"/>
      <c r="I30" s="29"/>
      <c r="J30" s="29"/>
      <c r="K30" s="29"/>
      <c r="L30" s="29"/>
      <c r="M30" s="30">
        <f t="shared" si="0"/>
        <v>0</v>
      </c>
    </row>
    <row r="31" spans="1:13" ht="12.75">
      <c r="A31" s="25"/>
      <c r="B31" s="26"/>
      <c r="C31" s="26"/>
      <c r="D31" s="29"/>
      <c r="E31" s="29"/>
      <c r="F31" s="29"/>
      <c r="G31" s="29"/>
      <c r="H31" s="29"/>
      <c r="I31" s="29"/>
      <c r="J31" s="29"/>
      <c r="K31" s="29"/>
      <c r="L31" s="29"/>
      <c r="M31" s="30">
        <f t="shared" si="0"/>
        <v>0</v>
      </c>
    </row>
    <row r="32" spans="1:13" ht="12.75">
      <c r="A32" s="25"/>
      <c r="B32" s="26"/>
      <c r="C32" s="26"/>
      <c r="D32" s="29"/>
      <c r="E32" s="29"/>
      <c r="F32" s="29"/>
      <c r="G32" s="29"/>
      <c r="H32" s="29"/>
      <c r="I32" s="29"/>
      <c r="J32" s="29"/>
      <c r="K32" s="29"/>
      <c r="L32" s="29"/>
      <c r="M32" s="30">
        <f t="shared" si="0"/>
        <v>0</v>
      </c>
    </row>
    <row r="33" spans="1:13" ht="12.75">
      <c r="A33" s="25"/>
      <c r="B33" s="26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30">
        <f t="shared" si="0"/>
        <v>0</v>
      </c>
    </row>
    <row r="34" spans="1:13" ht="12.75">
      <c r="A34" s="25"/>
      <c r="B34" s="26"/>
      <c r="C34" s="26"/>
      <c r="D34" s="29"/>
      <c r="E34" s="29"/>
      <c r="F34" s="29"/>
      <c r="G34" s="29"/>
      <c r="H34" s="29"/>
      <c r="I34" s="29"/>
      <c r="J34" s="29"/>
      <c r="K34" s="29"/>
      <c r="L34" s="29"/>
      <c r="M34" s="30">
        <f t="shared" si="0"/>
        <v>0</v>
      </c>
    </row>
    <row r="35" spans="1:13" s="49" customFormat="1" ht="12.75">
      <c r="A35" s="96" t="s">
        <v>22</v>
      </c>
      <c r="B35" s="97"/>
      <c r="C35" s="98"/>
      <c r="D35" s="30">
        <f>SUM(D8:D34)</f>
        <v>83.58</v>
      </c>
      <c r="E35" s="30">
        <f aca="true" t="shared" si="1" ref="E35:M35">SUM(E8:E34)</f>
        <v>1.5</v>
      </c>
      <c r="F35" s="30">
        <f t="shared" si="1"/>
        <v>39.52</v>
      </c>
      <c r="G35" s="30">
        <f t="shared" si="1"/>
        <v>30.4</v>
      </c>
      <c r="H35" s="30">
        <f t="shared" si="1"/>
        <v>23</v>
      </c>
      <c r="I35" s="30">
        <f t="shared" si="1"/>
        <v>5</v>
      </c>
      <c r="J35" s="30">
        <f t="shared" si="1"/>
        <v>10</v>
      </c>
      <c r="K35" s="30">
        <f>SUM(K8:K34)</f>
        <v>5</v>
      </c>
      <c r="L35" s="30">
        <f t="shared" si="1"/>
        <v>2</v>
      </c>
      <c r="M35" s="30">
        <f t="shared" si="1"/>
        <v>200</v>
      </c>
    </row>
  </sheetData>
  <sheetProtection/>
  <mergeCells count="1">
    <mergeCell ref="A35:C35"/>
  </mergeCells>
  <printOptions gridLines="1"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Government - 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Sam.Knutson@courts.wa.gov</dc:creator>
  <cp:keywords/>
  <dc:description/>
  <cp:lastModifiedBy>Wirkkala, Angie</cp:lastModifiedBy>
  <cp:lastPrinted>2022-12-02T16:34:19Z</cp:lastPrinted>
  <dcterms:created xsi:type="dcterms:W3CDTF">2007-06-14T18:21:31Z</dcterms:created>
  <dcterms:modified xsi:type="dcterms:W3CDTF">2022-12-03T22:21:46Z</dcterms:modified>
  <cp:category/>
  <cp:version/>
  <cp:contentType/>
  <cp:contentStatus/>
</cp:coreProperties>
</file>