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K:\CFdev\webdev\caseload\content\excel\staffing\annual\"/>
    </mc:Choice>
  </mc:AlternateContent>
  <xr:revisionPtr revIDLastSave="0" documentId="8_{DFCBC82A-3310-4343-AE3F-C8D870F95592}" xr6:coauthVersionLast="36" xr6:coauthVersionMax="36" xr10:uidLastSave="{00000000-0000-0000-0000-000000000000}"/>
  <bookViews>
    <workbookView xWindow="0" yWindow="0" windowWidth="14380" windowHeight="4840" xr2:uid="{00000000-000D-0000-FFFF-FFFF00000000}"/>
  </bookViews>
  <sheets>
    <sheet name="2023 District Crt" sheetId="1" r:id="rId1"/>
  </sheets>
  <definedNames>
    <definedName name="_xlnm.Print_Titles" localSheetId="0">'2023 District Crt'!$A:$A,'2023 District Crt'!$1:$2</definedName>
  </definedNames>
  <calcPr calcId="191029"/>
</workbook>
</file>

<file path=xl/calcChain.xml><?xml version="1.0" encoding="utf-8"?>
<calcChain xmlns="http://schemas.openxmlformats.org/spreadsheetml/2006/main">
  <c r="F23" i="1" l="1"/>
  <c r="F37" i="1" l="1"/>
  <c r="AN37" i="1"/>
  <c r="F22" i="1" l="1"/>
  <c r="F14" i="1" l="1"/>
  <c r="AP44" i="1" l="1"/>
  <c r="AI44" i="1"/>
  <c r="F44" i="1"/>
  <c r="F43" i="1"/>
  <c r="F40" i="1"/>
  <c r="F39" i="1"/>
  <c r="AY34" i="1"/>
  <c r="F34" i="1"/>
  <c r="F29" i="1"/>
  <c r="F21" i="1"/>
  <c r="AI21" i="1"/>
  <c r="F20" i="1"/>
  <c r="AT16" i="1"/>
  <c r="F11" i="1"/>
  <c r="AN11" i="1"/>
  <c r="AI11" i="1"/>
  <c r="F5" i="1"/>
  <c r="BO3" i="1"/>
  <c r="F17" i="1"/>
  <c r="F16" i="1"/>
  <c r="F35" i="1"/>
  <c r="AU35" i="1"/>
  <c r="AL35" i="1"/>
  <c r="F3" i="1" l="1"/>
  <c r="F33" i="1"/>
  <c r="AV38" i="1"/>
  <c r="AS38" i="1"/>
  <c r="F38" i="1"/>
  <c r="F7" i="1"/>
  <c r="F26" i="1"/>
  <c r="AQ19" i="1"/>
  <c r="F19" i="1"/>
  <c r="AT12" i="1"/>
  <c r="F12" i="1"/>
  <c r="F9" i="1"/>
  <c r="F45" i="1"/>
  <c r="F32" i="1" l="1"/>
  <c r="H11" i="1" l="1"/>
  <c r="BN41" i="1"/>
  <c r="AU41" i="1"/>
  <c r="AF41" i="1"/>
  <c r="AS43" i="1"/>
  <c r="AI26" i="1"/>
  <c r="H34" i="1"/>
  <c r="F24" i="1"/>
  <c r="BO5" i="1"/>
  <c r="AS8" i="1"/>
  <c r="H41" i="1" l="1"/>
  <c r="B3" i="1" l="1"/>
  <c r="I3" i="1" l="1"/>
  <c r="AH25" i="1" l="1"/>
  <c r="AE30" i="1"/>
  <c r="AE31" i="1"/>
  <c r="H3" i="1" l="1"/>
  <c r="E3" i="1"/>
  <c r="E11" i="1" l="1"/>
  <c r="F18" i="1" l="1"/>
  <c r="H26" i="1" l="1"/>
  <c r="E24" i="1"/>
  <c r="H37" i="1" l="1"/>
  <c r="H38" i="1"/>
  <c r="H39" i="1"/>
  <c r="H40" i="1"/>
  <c r="H42" i="1"/>
  <c r="H44" i="1"/>
  <c r="H35" i="1"/>
  <c r="H5" i="1"/>
  <c r="H6" i="1"/>
  <c r="H7" i="1"/>
  <c r="H9" i="1"/>
  <c r="H13" i="1"/>
  <c r="H14" i="1"/>
  <c r="H16" i="1"/>
  <c r="H17" i="1"/>
  <c r="H18" i="1"/>
  <c r="H19" i="1"/>
  <c r="H21" i="1"/>
  <c r="H22" i="1"/>
  <c r="H27" i="1"/>
  <c r="H30" i="1"/>
  <c r="H29" i="1"/>
  <c r="H45" i="1" l="1"/>
  <c r="H24" i="1" l="1"/>
  <c r="H20" i="1"/>
  <c r="H4" i="1"/>
  <c r="AH10" i="1" l="1"/>
  <c r="H10" i="1" s="1"/>
  <c r="H31" i="1"/>
  <c r="H8" i="1"/>
  <c r="H25" i="1"/>
  <c r="H15" i="1"/>
  <c r="AI23" i="1"/>
  <c r="H23" i="1" s="1"/>
  <c r="H12" i="1"/>
  <c r="AL43" i="1"/>
  <c r="H43" i="1" s="1"/>
  <c r="H28" i="1"/>
  <c r="H33" i="1"/>
  <c r="E9" i="1"/>
  <c r="E10" i="1"/>
  <c r="H32" i="1"/>
  <c r="D46" i="1" l="1"/>
  <c r="I42" i="1"/>
  <c r="I17" i="1"/>
  <c r="I18" i="1"/>
  <c r="I19" i="1"/>
  <c r="I20" i="1"/>
  <c r="I21" i="1"/>
  <c r="I22" i="1"/>
  <c r="I23" i="1"/>
  <c r="I24" i="1"/>
  <c r="I25" i="1"/>
  <c r="I26" i="1"/>
  <c r="I27" i="1"/>
  <c r="I28" i="1"/>
  <c r="I30" i="1"/>
  <c r="I31" i="1"/>
  <c r="I29" i="1"/>
  <c r="I32" i="1"/>
  <c r="I33" i="1"/>
  <c r="I34" i="1"/>
  <c r="I35" i="1"/>
  <c r="I36" i="1"/>
  <c r="I37" i="1"/>
  <c r="I38" i="1"/>
  <c r="I39" i="1"/>
  <c r="I40" i="1"/>
  <c r="I41" i="1"/>
  <c r="I43" i="1"/>
  <c r="I44" i="1"/>
  <c r="I45" i="1"/>
  <c r="I10" i="1" l="1"/>
  <c r="I12" i="1"/>
  <c r="I13" i="1"/>
  <c r="I14" i="1"/>
  <c r="B46" i="1" l="1"/>
  <c r="J46" i="1" l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E27" i="1" l="1"/>
  <c r="E13" i="1"/>
  <c r="F42" i="1"/>
  <c r="F6" i="1"/>
  <c r="C46" i="1" l="1"/>
  <c r="I5" i="1"/>
  <c r="I6" i="1"/>
  <c r="I7" i="1"/>
  <c r="I8" i="1"/>
  <c r="I15" i="1"/>
  <c r="I16" i="1"/>
  <c r="I4" i="1"/>
  <c r="I46" i="1" l="1"/>
  <c r="F46" i="1"/>
  <c r="H46" i="1"/>
  <c r="E46" i="1"/>
  <c r="E5" i="1" l="1"/>
  <c r="E6" i="1"/>
  <c r="E8" i="1"/>
  <c r="E7" i="1"/>
  <c r="E12" i="1"/>
  <c r="E14" i="1"/>
  <c r="E15" i="1"/>
  <c r="E16" i="1"/>
  <c r="E17" i="1"/>
  <c r="E18" i="1"/>
  <c r="E19" i="1"/>
  <c r="E20" i="1"/>
  <c r="E21" i="1"/>
  <c r="E26" i="1"/>
  <c r="E22" i="1"/>
  <c r="E28" i="1"/>
  <c r="E30" i="1"/>
  <c r="E29" i="1"/>
  <c r="E32" i="1"/>
  <c r="E33" i="1"/>
  <c r="E34" i="1"/>
  <c r="E35" i="1"/>
  <c r="E37" i="1"/>
  <c r="E31" i="1"/>
  <c r="E38" i="1"/>
  <c r="E39" i="1"/>
  <c r="E40" i="1"/>
  <c r="E23" i="1"/>
  <c r="E41" i="1"/>
  <c r="E42" i="1"/>
  <c r="E25" i="1"/>
  <c r="E43" i="1"/>
  <c r="E44" i="1"/>
  <c r="E45" i="1"/>
  <c r="E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Pardee, Michelle</author>
  </authors>
  <commentList>
    <comment ref="G14" authorId="0" shapeId="0" xr:uid="{13A47BAC-C0E7-4050-9C05-ED70E3089139}">
      <text>
        <r>
          <rPr>
            <sz val="9"/>
            <color indexed="81"/>
            <rFont val="Tahoma"/>
            <family val="2"/>
          </rPr>
          <t>Union Employees work 37.50 hr 
Non-Union Employees work 40hr</t>
        </r>
      </text>
    </comment>
  </commentList>
</comments>
</file>

<file path=xl/sharedStrings.xml><?xml version="1.0" encoding="utf-8"?>
<sst xmlns="http://schemas.openxmlformats.org/spreadsheetml/2006/main" count="122" uniqueCount="83">
  <si>
    <t>Judicial Assistants</t>
  </si>
  <si>
    <t>Bailiffs</t>
  </si>
  <si>
    <t>Records Management</t>
  </si>
  <si>
    <t>Jury Management</t>
  </si>
  <si>
    <t>Probation and Other Post-Trial Services</t>
  </si>
  <si>
    <t>Interpreter Services</t>
  </si>
  <si>
    <t>Security</t>
  </si>
  <si>
    <t>Information Technology</t>
  </si>
  <si>
    <t>Human Resources</t>
  </si>
  <si>
    <t>Judicial</t>
  </si>
  <si>
    <t>Administrative</t>
  </si>
  <si>
    <t>FTE PERMANENT FULLTIME Staff</t>
  </si>
  <si>
    <t>Contractors</t>
  </si>
  <si>
    <t>Total Staff</t>
  </si>
  <si>
    <t>Staff Workweek</t>
  </si>
  <si>
    <t>Work Multiple Functions</t>
  </si>
  <si>
    <t>Case Management, Calendaring &amp; Scheduling</t>
  </si>
  <si>
    <t>Revenue - Receipting, Collections &amp; Accounting</t>
  </si>
  <si>
    <t>Customer Services</t>
  </si>
  <si>
    <t>PreTrial Services</t>
  </si>
  <si>
    <t>Finance &amp; Accounting</t>
  </si>
  <si>
    <t>FTE PERMANENT FULLTIME staff in categories not listed</t>
  </si>
  <si>
    <t>PARTTIME and TEMPORARY staff in categories not listed</t>
  </si>
  <si>
    <t>CONTRACTORS in categories not listed</t>
  </si>
  <si>
    <t xml:space="preserve">Lincoln County  </t>
  </si>
  <si>
    <t xml:space="preserve">Time Spent as Superior   Commissioner </t>
  </si>
  <si>
    <t xml:space="preserve">  Administrator</t>
  </si>
  <si>
    <t xml:space="preserve">  Administration</t>
  </si>
  <si>
    <t xml:space="preserve">  Facilitators</t>
  </si>
  <si>
    <t>Drug   and Other Therapeutic  s</t>
  </si>
  <si>
    <t>Other  room Support</t>
  </si>
  <si>
    <t xml:space="preserve">Douglas County    </t>
  </si>
  <si>
    <t xml:space="preserve">Kitsap County      </t>
  </si>
  <si>
    <t xml:space="preserve">Skagit County       </t>
  </si>
  <si>
    <t xml:space="preserve">Whitman County    </t>
  </si>
  <si>
    <t>Courtroom Support</t>
  </si>
  <si>
    <t>Statewide Total</t>
  </si>
  <si>
    <t>FTE PERMANENT PART-TIME and TEMPORARY Staff</t>
  </si>
  <si>
    <t>Total FTE Staff - 40 Hour Workweek Standard</t>
  </si>
  <si>
    <t>Contractors FTE (Not Included in Total Staff)</t>
  </si>
  <si>
    <t>Mason County</t>
  </si>
  <si>
    <t xml:space="preserve">Walla Walla County    </t>
  </si>
  <si>
    <t xml:space="preserve"> Work Multiple Operation Tasks include courtroom clerk. </t>
  </si>
  <si>
    <t>Judges (FTE)</t>
  </si>
  <si>
    <t>Commissioners and Magistrates (FTE)</t>
  </si>
  <si>
    <t>Total Judicial Officers (FTE)</t>
  </si>
  <si>
    <t>Stevens County</t>
  </si>
  <si>
    <t>Clallam County  II</t>
  </si>
  <si>
    <t xml:space="preserve">Clallam County   I </t>
  </si>
  <si>
    <t>Jefferson County</t>
  </si>
  <si>
    <t xml:space="preserve">Benton County   </t>
  </si>
  <si>
    <r>
      <t>Asotin County</t>
    </r>
    <r>
      <rPr>
        <sz val="10"/>
        <rFont val="Calibri"/>
        <family val="2"/>
      </rPr>
      <t xml:space="preserve"> </t>
    </r>
    <r>
      <rPr>
        <sz val="9"/>
        <rFont val="Calibri"/>
        <family val="2"/>
      </rPr>
      <t>(includes Muni Courts)</t>
    </r>
    <r>
      <rPr>
        <sz val="11"/>
        <rFont val="Calibri"/>
        <family val="2"/>
      </rPr>
      <t xml:space="preserve"> ∆</t>
    </r>
  </si>
  <si>
    <t>Garfield County   ∆</t>
  </si>
  <si>
    <t xml:space="preserve">Thurston County </t>
  </si>
  <si>
    <t>Kittitas County Upper</t>
  </si>
  <si>
    <t xml:space="preserve">San Juan County </t>
  </si>
  <si>
    <r>
      <t>Yakima County</t>
    </r>
    <r>
      <rPr>
        <sz val="9"/>
        <rFont val="Calibri"/>
        <family val="2"/>
      </rPr>
      <t xml:space="preserve"> (includes 5 Muni Courts)</t>
    </r>
    <r>
      <rPr>
        <sz val="11"/>
        <rFont val="Calibri"/>
        <family val="2"/>
      </rPr>
      <t>∆</t>
    </r>
  </si>
  <si>
    <t>Whatcom County    ∆</t>
  </si>
  <si>
    <t>Wahkiakum County  ∆</t>
  </si>
  <si>
    <t>Pend Oreille County   ∆</t>
  </si>
  <si>
    <r>
      <t>Island County</t>
    </r>
    <r>
      <rPr>
        <sz val="9"/>
        <rFont val="Calibri"/>
        <family val="2"/>
      </rPr>
      <t xml:space="preserve"> (includes 3 Muni Courts)</t>
    </r>
    <r>
      <rPr>
        <sz val="11"/>
        <rFont val="Calibri"/>
        <family val="2"/>
      </rPr>
      <t>∆</t>
    </r>
  </si>
  <si>
    <r>
      <t xml:space="preserve">Columbia County </t>
    </r>
    <r>
      <rPr>
        <sz val="9"/>
        <rFont val="Calibri"/>
        <family val="2"/>
      </rPr>
      <t>(includes Muni Courts)</t>
    </r>
    <r>
      <rPr>
        <sz val="11"/>
        <rFont val="Calibri"/>
        <family val="2"/>
      </rPr>
      <t>∆</t>
    </r>
  </si>
  <si>
    <t>Ferry County  ∆</t>
  </si>
  <si>
    <r>
      <t xml:space="preserve">Klickitat East </t>
    </r>
    <r>
      <rPr>
        <sz val="9"/>
        <rFont val="Calibri"/>
        <family val="2"/>
      </rPr>
      <t xml:space="preserve">(includes Muni Courts)   </t>
    </r>
    <r>
      <rPr>
        <sz val="11"/>
        <rFont val="Calibri"/>
        <family val="2"/>
      </rPr>
      <t>∆</t>
    </r>
  </si>
  <si>
    <r>
      <t>Lewis County</t>
    </r>
    <r>
      <rPr>
        <sz val="10"/>
        <rFont val="Calibri"/>
        <family val="2"/>
      </rPr>
      <t xml:space="preserve"> </t>
    </r>
    <r>
      <rPr>
        <sz val="9"/>
        <rFont val="Calibri"/>
        <family val="2"/>
      </rPr>
      <t xml:space="preserve">(includes 5 Muni Courts)  </t>
    </r>
    <r>
      <rPr>
        <sz val="11"/>
        <rFont val="Calibri"/>
        <family val="2"/>
      </rPr>
      <t>∆</t>
    </r>
  </si>
  <si>
    <r>
      <t>Skamania County</t>
    </r>
    <r>
      <rPr>
        <sz val="8"/>
        <rFont val="Calibri"/>
        <family val="2"/>
      </rPr>
      <t xml:space="preserve"> (includes 2 Muni Courts) </t>
    </r>
    <r>
      <rPr>
        <sz val="11"/>
        <rFont val="Calibri"/>
        <family val="2"/>
      </rPr>
      <t xml:space="preserve">  ∆</t>
    </r>
  </si>
  <si>
    <t>Spokane County   ∆</t>
  </si>
  <si>
    <r>
      <t xml:space="preserve">Chelan </t>
    </r>
    <r>
      <rPr>
        <sz val="9"/>
        <rFont val="Calibri"/>
        <family val="2"/>
      </rPr>
      <t>(includes Muni Court)</t>
    </r>
  </si>
  <si>
    <r>
      <t xml:space="preserve">Clark County </t>
    </r>
    <r>
      <rPr>
        <sz val="9"/>
        <rFont val="Calibri"/>
        <family val="2"/>
      </rPr>
      <t>(includes Muni Courts)</t>
    </r>
  </si>
  <si>
    <r>
      <t xml:space="preserve">Cowlitz County </t>
    </r>
    <r>
      <rPr>
        <sz val="9"/>
        <rFont val="Calibri"/>
        <family val="2"/>
      </rPr>
      <t>(includes Muni Courts)</t>
    </r>
  </si>
  <si>
    <r>
      <t xml:space="preserve">Grant County </t>
    </r>
    <r>
      <rPr>
        <sz val="9"/>
        <rFont val="Calibri"/>
        <family val="2"/>
      </rPr>
      <t xml:space="preserve">(includes 11 Muni Courts) </t>
    </r>
  </si>
  <si>
    <r>
      <t xml:space="preserve">King County </t>
    </r>
    <r>
      <rPr>
        <sz val="9"/>
        <rFont val="Calibri"/>
        <family val="2"/>
      </rPr>
      <t>(includes multiple Muni Courts)</t>
    </r>
  </si>
  <si>
    <r>
      <t xml:space="preserve">Klickitat West </t>
    </r>
    <r>
      <rPr>
        <sz val="9"/>
        <rFont val="Calibri"/>
        <family val="2"/>
      </rPr>
      <t>(includes 2 Muni Courts)</t>
    </r>
  </si>
  <si>
    <r>
      <t>Okanogan County</t>
    </r>
    <r>
      <rPr>
        <sz val="9"/>
        <rFont val="Calibri"/>
        <family val="2"/>
      </rPr>
      <t xml:space="preserve"> (includes Muni Courts)</t>
    </r>
  </si>
  <si>
    <r>
      <t xml:space="preserve">Pacific County  North </t>
    </r>
    <r>
      <rPr>
        <sz val="9"/>
        <rFont val="Calibri"/>
        <family val="2"/>
      </rPr>
      <t xml:space="preserve">(includes 1 Muni Court)  </t>
    </r>
  </si>
  <si>
    <r>
      <t>Pacific County  South</t>
    </r>
    <r>
      <rPr>
        <sz val="10"/>
        <rFont val="Calibri"/>
        <family val="2"/>
      </rPr>
      <t xml:space="preserve"> </t>
    </r>
    <r>
      <rPr>
        <sz val="9"/>
        <rFont val="Calibri"/>
        <family val="2"/>
      </rPr>
      <t>(includes 2 Muni Courts)</t>
    </r>
  </si>
  <si>
    <r>
      <t xml:space="preserve">Pierce County </t>
    </r>
    <r>
      <rPr>
        <sz val="9"/>
        <rFont val="Calibri"/>
        <family val="2"/>
      </rPr>
      <t xml:space="preserve">(includes 3 Muni Courts) </t>
    </r>
  </si>
  <si>
    <r>
      <rPr>
        <sz val="11"/>
        <rFont val="Calibri"/>
        <family val="2"/>
      </rPr>
      <t>Adams</t>
    </r>
    <r>
      <rPr>
        <sz val="11"/>
        <color rgb="FF00B050"/>
        <rFont val="Calibri"/>
        <family val="2"/>
      </rPr>
      <t xml:space="preserve">  </t>
    </r>
  </si>
  <si>
    <t xml:space="preserve">Franklin County    </t>
  </si>
  <si>
    <r>
      <t xml:space="preserve">Grays Harbor County   </t>
    </r>
    <r>
      <rPr>
        <sz val="8"/>
        <rFont val="Calibri"/>
        <family val="2"/>
      </rPr>
      <t>(includes one Muni Court)</t>
    </r>
  </si>
  <si>
    <t xml:space="preserve">Kittitas County Lower  </t>
  </si>
  <si>
    <t xml:space="preserve">Snohomish County   </t>
  </si>
  <si>
    <r>
      <rPr>
        <b/>
        <sz val="14"/>
        <rFont val="Microsoft Sans Serif"/>
        <family val="2"/>
      </rPr>
      <t xml:space="preserve"> District Court Staffing
as of 12/31/2023   </t>
    </r>
    <r>
      <rPr>
        <sz val="14"/>
        <rFont val="Microsoft Sans Serif"/>
        <family val="2"/>
      </rPr>
      <t xml:space="preserve">              </t>
    </r>
    <r>
      <rPr>
        <sz val="11"/>
        <rFont val="Microsoft Sans Serif"/>
        <family val="2"/>
      </rPr>
      <t>Counts are full-time equivalent employees (FTEs).</t>
    </r>
    <r>
      <rPr>
        <sz val="10"/>
        <rFont val="Microsoft Sans Serif"/>
        <family val="2"/>
      </rPr>
      <t xml:space="preserve">  </t>
    </r>
    <r>
      <rPr>
        <sz val="14"/>
        <rFont val="Microsoft Sans Serif"/>
        <family val="2"/>
      </rPr>
      <t xml:space="preserve">       
</t>
    </r>
    <r>
      <rPr>
        <sz val="8"/>
        <rFont val="Microsoft Sans Serif"/>
        <family val="2"/>
      </rPr>
      <t xml:space="preserve"> ∆  2023 survey not received. Past survey figures used.  </t>
    </r>
    <r>
      <rPr>
        <sz val="14"/>
        <rFont val="Microsoft Sans Serif"/>
        <family val="2"/>
      </rPr>
      <t xml:space="preserve">                           </t>
    </r>
    <r>
      <rPr>
        <b/>
        <sz val="11"/>
        <color rgb="FFFF0000"/>
        <rFont val="Microsoft Sans Serif"/>
        <family val="2"/>
      </rPr>
      <t xml:space="preserve"> </t>
    </r>
    <r>
      <rPr>
        <sz val="11"/>
        <rFont val="Microsoft Sans Serif"/>
        <family val="2"/>
      </rPr>
      <t xml:space="preserve">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</si>
</sst>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Microsoft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u/>
      <sz val="10"/>
      <name val="Calibri"/>
      <family val="2"/>
      <scheme val="minor"/>
    </font>
    <font>
      <sz val="10"/>
      <name val="Microsoft Sans Serif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Microsoft Sans Serif"/>
      <family val="2"/>
    </font>
    <font>
      <sz val="14"/>
      <name val="Microsoft Sans Serif"/>
      <family val="2"/>
    </font>
    <font>
      <b/>
      <sz val="14"/>
      <name val="Microsoft Sans Serif"/>
      <family val="2"/>
    </font>
    <font>
      <b/>
      <sz val="11"/>
      <color rgb="FFFF0000"/>
      <name val="Microsoft Sans Serif"/>
      <family val="2"/>
    </font>
    <font>
      <sz val="10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11"/>
      <name val="Calibri"/>
      <family val="2"/>
      <scheme val="minor"/>
    </font>
    <font>
      <b/>
      <sz val="12"/>
      <color rgb="FFFF0000"/>
      <name val="Calibri"/>
      <family val="2"/>
    </font>
    <font>
      <sz val="8"/>
      <name val="Microsoft Sans Serif"/>
      <family val="2"/>
    </font>
    <font>
      <sz val="11"/>
      <color rgb="FF00B050"/>
      <name val="Calibri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4" fillId="0" borderId="0"/>
  </cellStyleXfs>
  <cellXfs count="66">
    <xf numFmtId="0" fontId="0" fillId="0" borderId="0" xfId="0"/>
    <xf numFmtId="0" fontId="0" fillId="0" borderId="1" xfId="0" applyBorder="1"/>
    <xf numFmtId="2" fontId="6" fillId="2" borderId="1" xfId="0" applyNumberFormat="1" applyFont="1" applyFill="1" applyBorder="1" applyAlignment="1">
      <alignment horizontal="center" textRotation="90" wrapText="1"/>
    </xf>
    <xf numFmtId="2" fontId="5" fillId="2" borderId="1" xfId="0" applyNumberFormat="1" applyFont="1" applyFill="1" applyBorder="1" applyAlignment="1">
      <alignment horizontal="center" textRotation="90" wrapText="1"/>
    </xf>
    <xf numFmtId="2" fontId="6" fillId="3" borderId="1" xfId="0" applyNumberFormat="1" applyFont="1" applyFill="1" applyBorder="1" applyAlignment="1">
      <alignment horizontal="center" textRotation="90" wrapText="1"/>
    </xf>
    <xf numFmtId="1" fontId="6" fillId="3" borderId="1" xfId="0" applyNumberFormat="1" applyFont="1" applyFill="1" applyBorder="1" applyAlignment="1">
      <alignment horizontal="center" textRotation="90" wrapText="1"/>
    </xf>
    <xf numFmtId="2" fontId="6" fillId="4" borderId="1" xfId="0" applyNumberFormat="1" applyFont="1" applyFill="1" applyBorder="1" applyAlignment="1">
      <alignment horizontal="center" textRotation="90" wrapText="1"/>
    </xf>
    <xf numFmtId="2" fontId="6" fillId="5" borderId="1" xfId="0" applyNumberFormat="1" applyFont="1" applyFill="1" applyBorder="1" applyAlignment="1">
      <alignment horizontal="center" textRotation="90" wrapText="1"/>
    </xf>
    <xf numFmtId="0" fontId="7" fillId="0" borderId="1" xfId="0" applyFont="1" applyFill="1" applyBorder="1"/>
    <xf numFmtId="0" fontId="8" fillId="0" borderId="1" xfId="0" applyFont="1" applyBorder="1"/>
    <xf numFmtId="1" fontId="0" fillId="0" borderId="1" xfId="0" applyNumberFormat="1" applyBorder="1"/>
    <xf numFmtId="0" fontId="8" fillId="0" borderId="1" xfId="0" applyFont="1" applyFill="1" applyBorder="1"/>
    <xf numFmtId="0" fontId="4" fillId="0" borderId="1" xfId="0" applyFont="1" applyBorder="1"/>
    <xf numFmtId="2" fontId="8" fillId="0" borderId="1" xfId="0" applyNumberFormat="1" applyFont="1" applyFill="1" applyBorder="1"/>
    <xf numFmtId="1" fontId="8" fillId="0" borderId="1" xfId="0" applyNumberFormat="1" applyFont="1" applyFill="1" applyBorder="1"/>
    <xf numFmtId="2" fontId="5" fillId="3" borderId="3" xfId="0" applyNumberFormat="1" applyFont="1" applyFill="1" applyBorder="1" applyAlignment="1">
      <alignment horizontal="center" textRotation="90" wrapText="1"/>
    </xf>
    <xf numFmtId="0" fontId="0" fillId="0" borderId="3" xfId="0" applyBorder="1"/>
    <xf numFmtId="2" fontId="8" fillId="0" borderId="2" xfId="0" applyNumberFormat="1" applyFont="1" applyFill="1" applyBorder="1"/>
    <xf numFmtId="0" fontId="0" fillId="0" borderId="2" xfId="0" applyBorder="1"/>
    <xf numFmtId="2" fontId="8" fillId="0" borderId="3" xfId="0" applyNumberFormat="1" applyFont="1" applyFill="1" applyBorder="1"/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 applyAlignment="1">
      <alignment horizontal="center"/>
    </xf>
    <xf numFmtId="2" fontId="8" fillId="0" borderId="5" xfId="0" applyNumberFormat="1" applyFont="1" applyFill="1" applyBorder="1"/>
    <xf numFmtId="1" fontId="8" fillId="0" borderId="5" xfId="0" applyNumberFormat="1" applyFont="1" applyFill="1" applyBorder="1"/>
    <xf numFmtId="2" fontId="8" fillId="0" borderId="6" xfId="0" applyNumberFormat="1" applyFont="1" applyFill="1" applyBorder="1"/>
    <xf numFmtId="2" fontId="8" fillId="0" borderId="7" xfId="0" applyNumberFormat="1" applyFont="1" applyFill="1" applyBorder="1"/>
    <xf numFmtId="2" fontId="7" fillId="0" borderId="4" xfId="0" applyNumberFormat="1" applyFont="1" applyFill="1" applyBorder="1"/>
    <xf numFmtId="1" fontId="7" fillId="0" borderId="4" xfId="0" applyNumberFormat="1" applyFont="1" applyFill="1" applyBorder="1"/>
    <xf numFmtId="2" fontId="7" fillId="0" borderId="8" xfId="0" applyNumberFormat="1" applyFont="1" applyFill="1" applyBorder="1"/>
    <xf numFmtId="2" fontId="7" fillId="0" borderId="9" xfId="0" applyNumberFormat="1" applyFont="1" applyFill="1" applyBorder="1"/>
    <xf numFmtId="2" fontId="6" fillId="4" borderId="3" xfId="0" applyNumberFormat="1" applyFont="1" applyFill="1" applyBorder="1" applyAlignment="1">
      <alignment horizontal="center" textRotation="90" wrapText="1"/>
    </xf>
    <xf numFmtId="0" fontId="8" fillId="0" borderId="3" xfId="0" applyFont="1" applyFill="1" applyBorder="1"/>
    <xf numFmtId="2" fontId="6" fillId="5" borderId="2" xfId="0" applyNumberFormat="1" applyFont="1" applyFill="1" applyBorder="1" applyAlignment="1">
      <alignment horizontal="center" textRotation="90" wrapText="1"/>
    </xf>
    <xf numFmtId="2" fontId="6" fillId="4" borderId="2" xfId="0" applyNumberFormat="1" applyFont="1" applyFill="1" applyBorder="1" applyAlignment="1">
      <alignment horizontal="center" textRotation="90" wrapText="1"/>
    </xf>
    <xf numFmtId="2" fontId="6" fillId="6" borderId="2" xfId="0" applyNumberFormat="1" applyFont="1" applyFill="1" applyBorder="1" applyAlignment="1">
      <alignment horizontal="center" textRotation="90" wrapText="1"/>
    </xf>
    <xf numFmtId="2" fontId="6" fillId="6" borderId="1" xfId="0" applyNumberFormat="1" applyFont="1" applyFill="1" applyBorder="1" applyAlignment="1">
      <alignment horizontal="center" textRotation="90" wrapText="1"/>
    </xf>
    <xf numFmtId="2" fontId="6" fillId="6" borderId="3" xfId="0" applyNumberFormat="1" applyFont="1" applyFill="1" applyBorder="1" applyAlignment="1">
      <alignment horizontal="center" textRotation="90" wrapText="1"/>
    </xf>
    <xf numFmtId="14" fontId="4" fillId="0" borderId="1" xfId="0" applyNumberFormat="1" applyFont="1" applyBorder="1"/>
    <xf numFmtId="0" fontId="8" fillId="0" borderId="1" xfId="0" applyFont="1" applyBorder="1" applyAlignment="1">
      <alignment vertical="top"/>
    </xf>
    <xf numFmtId="0" fontId="8" fillId="0" borderId="1" xfId="0" applyFont="1" applyBorder="1" applyAlignment="1"/>
    <xf numFmtId="0" fontId="8" fillId="0" borderId="1" xfId="0" applyFont="1" applyFill="1" applyBorder="1" applyAlignment="1"/>
    <xf numFmtId="0" fontId="8" fillId="0" borderId="10" xfId="0" applyFont="1" applyBorder="1" applyAlignment="1">
      <alignment vertical="center" wrapText="1"/>
    </xf>
    <xf numFmtId="2" fontId="7" fillId="0" borderId="13" xfId="0" applyNumberFormat="1" applyFont="1" applyFill="1" applyBorder="1"/>
    <xf numFmtId="0" fontId="8" fillId="0" borderId="11" xfId="0" applyFont="1" applyBorder="1" applyAlignment="1">
      <alignment vertical="top"/>
    </xf>
    <xf numFmtId="0" fontId="8" fillId="0" borderId="12" xfId="0" applyFont="1" applyFill="1" applyBorder="1"/>
    <xf numFmtId="0" fontId="8" fillId="0" borderId="1" xfId="0" applyNumberFormat="1" applyFont="1" applyFill="1" applyBorder="1"/>
    <xf numFmtId="2" fontId="8" fillId="0" borderId="11" xfId="0" applyNumberFormat="1" applyFont="1" applyFill="1" applyBorder="1"/>
    <xf numFmtId="0" fontId="8" fillId="0" borderId="14" xfId="0" applyFont="1" applyBorder="1" applyAlignment="1">
      <alignment vertical="top"/>
    </xf>
    <xf numFmtId="0" fontId="8" fillId="0" borderId="11" xfId="0" applyFont="1" applyBorder="1" applyAlignment="1"/>
    <xf numFmtId="0" fontId="8" fillId="0" borderId="15" xfId="0" applyFont="1" applyBorder="1" applyAlignment="1">
      <alignment vertical="top"/>
    </xf>
    <xf numFmtId="0" fontId="8" fillId="0" borderId="14" xfId="0" applyFont="1" applyBorder="1" applyAlignment="1"/>
    <xf numFmtId="2" fontId="8" fillId="0" borderId="1" xfId="0" applyNumberFormat="1" applyFont="1" applyBorder="1" applyAlignment="1"/>
    <xf numFmtId="0" fontId="8" fillId="0" borderId="5" xfId="0" applyFont="1" applyFill="1" applyBorder="1"/>
    <xf numFmtId="2" fontId="5" fillId="3" borderId="1" xfId="0" applyNumberFormat="1" applyFont="1" applyFill="1" applyBorder="1" applyAlignment="1">
      <alignment horizontal="center" textRotation="90" wrapText="1"/>
    </xf>
    <xf numFmtId="2" fontId="16" fillId="0" borderId="1" xfId="0" applyNumberFormat="1" applyFont="1" applyBorder="1"/>
    <xf numFmtId="0" fontId="17" fillId="0" borderId="0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/>
    <xf numFmtId="0" fontId="8" fillId="7" borderId="1" xfId="0" applyFont="1" applyFill="1" applyBorder="1" applyAlignment="1">
      <alignment horizontal="left" vertical="top" wrapText="1"/>
    </xf>
    <xf numFmtId="2" fontId="5" fillId="5" borderId="1" xfId="3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2" fontId="5" fillId="6" borderId="1" xfId="3" applyNumberFormat="1" applyFont="1" applyFill="1" applyBorder="1" applyAlignment="1">
      <alignment horizontal="center"/>
    </xf>
    <xf numFmtId="2" fontId="5" fillId="4" borderId="1" xfId="3" applyNumberFormat="1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8">
    <dxf>
      <fill>
        <patternFill>
          <bgColor rgb="FFEAF3FA"/>
        </patternFill>
      </fill>
    </dxf>
    <dxf>
      <fill>
        <patternFill>
          <bgColor rgb="FFEAF3FA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E8B9"/>
      <color rgb="FFEAF3FA"/>
      <color rgb="FFFF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51"/>
  <sheetViews>
    <sheetView showZeros="0" tabSelected="1" zoomScaleNormal="100" zoomScaleSheetLayoutView="80" workbookViewId="0">
      <pane ySplit="2" topLeftCell="A3" activePane="bottomLeft" state="frozen"/>
      <selection pane="bottomLeft" activeCell="I14" sqref="I14"/>
    </sheetView>
  </sheetViews>
  <sheetFormatPr defaultColWidth="8.81640625" defaultRowHeight="13" x14ac:dyDescent="0.3"/>
  <cols>
    <col min="1" max="1" width="37.26953125" style="12" customWidth="1"/>
    <col min="2" max="5" width="9.1796875" style="1" customWidth="1"/>
    <col min="6" max="6" width="8.81640625" style="1" customWidth="1"/>
    <col min="7" max="7" width="8.81640625" style="10" customWidth="1"/>
    <col min="8" max="8" width="11" style="12" customWidth="1"/>
    <col min="9" max="9" width="8.81640625" style="16" customWidth="1"/>
    <col min="10" max="10" width="7.26953125" style="18" customWidth="1"/>
    <col min="11" max="11" width="9.1796875" style="1" customWidth="1"/>
    <col min="12" max="16" width="7.26953125" style="1" customWidth="1"/>
    <col min="17" max="17" width="9.1796875" style="1" customWidth="1"/>
    <col min="18" max="18" width="6.54296875" style="1" customWidth="1"/>
    <col min="19" max="19" width="9.1796875" style="1" customWidth="1"/>
    <col min="20" max="25" width="8.1796875" style="1" customWidth="1"/>
    <col min="26" max="26" width="5.26953125" style="1" customWidth="1"/>
    <col min="27" max="27" width="8.1796875" style="1" customWidth="1"/>
    <col min="28" max="28" width="6.26953125" style="1" customWidth="1"/>
    <col min="29" max="29" width="6" style="1" customWidth="1"/>
    <col min="30" max="30" width="10" style="16" customWidth="1"/>
    <col min="31" max="31" width="7.54296875" style="18" customWidth="1"/>
    <col min="32" max="32" width="7.1796875" style="1" customWidth="1"/>
    <col min="33" max="33" width="7.81640625" style="1" customWidth="1"/>
    <col min="34" max="35" width="7" style="1" customWidth="1"/>
    <col min="36" max="37" width="7.81640625" style="1" customWidth="1"/>
    <col min="38" max="38" width="9.1796875" style="1" customWidth="1"/>
    <col min="39" max="49" width="7.7265625" style="1" customWidth="1"/>
    <col min="50" max="50" width="6.54296875" style="1" customWidth="1"/>
    <col min="51" max="51" width="9.1796875" style="16" customWidth="1"/>
    <col min="52" max="52" width="7.7265625" style="18" customWidth="1"/>
    <col min="53" max="58" width="7.7265625" style="1" customWidth="1"/>
    <col min="59" max="60" width="9.1796875" style="1" customWidth="1"/>
    <col min="61" max="70" width="7.54296875" style="1" customWidth="1"/>
    <col min="71" max="71" width="5.54296875" style="1" customWidth="1"/>
    <col min="72" max="72" width="8.26953125" style="1" customWidth="1"/>
    <col min="73" max="16384" width="8.81640625" style="1"/>
  </cols>
  <sheetData>
    <row r="1" spans="1:72" x14ac:dyDescent="0.3">
      <c r="A1" s="60" t="s">
        <v>82</v>
      </c>
      <c r="B1" s="63" t="s">
        <v>9</v>
      </c>
      <c r="C1" s="63"/>
      <c r="D1" s="63"/>
      <c r="E1" s="63"/>
      <c r="F1" s="62" t="s">
        <v>10</v>
      </c>
      <c r="G1" s="62"/>
      <c r="H1" s="62"/>
      <c r="I1" s="62"/>
      <c r="J1" s="64" t="s">
        <v>11</v>
      </c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5" t="s">
        <v>37</v>
      </c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59" t="s">
        <v>12</v>
      </c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</row>
    <row r="2" spans="1:72" ht="107" x14ac:dyDescent="0.3">
      <c r="A2" s="61"/>
      <c r="B2" s="2" t="s">
        <v>43</v>
      </c>
      <c r="C2" s="2" t="s">
        <v>44</v>
      </c>
      <c r="D2" s="2" t="s">
        <v>25</v>
      </c>
      <c r="E2" s="3" t="s">
        <v>45</v>
      </c>
      <c r="F2" s="4" t="s">
        <v>13</v>
      </c>
      <c r="G2" s="5" t="s">
        <v>14</v>
      </c>
      <c r="H2" s="53" t="s">
        <v>38</v>
      </c>
      <c r="I2" s="15" t="s">
        <v>39</v>
      </c>
      <c r="J2" s="34" t="s">
        <v>26</v>
      </c>
      <c r="K2" s="35" t="s">
        <v>15</v>
      </c>
      <c r="L2" s="35" t="s">
        <v>27</v>
      </c>
      <c r="M2" s="35" t="s">
        <v>0</v>
      </c>
      <c r="N2" s="35" t="s">
        <v>1</v>
      </c>
      <c r="O2" s="35" t="s">
        <v>35</v>
      </c>
      <c r="P2" s="35" t="s">
        <v>2</v>
      </c>
      <c r="Q2" s="35" t="s">
        <v>16</v>
      </c>
      <c r="R2" s="35" t="s">
        <v>28</v>
      </c>
      <c r="S2" s="35" t="s">
        <v>17</v>
      </c>
      <c r="T2" s="35" t="s">
        <v>18</v>
      </c>
      <c r="U2" s="35" t="s">
        <v>3</v>
      </c>
      <c r="V2" s="35" t="s">
        <v>29</v>
      </c>
      <c r="W2" s="35" t="s">
        <v>19</v>
      </c>
      <c r="X2" s="35" t="s">
        <v>4</v>
      </c>
      <c r="Y2" s="35" t="s">
        <v>5</v>
      </c>
      <c r="Z2" s="35" t="s">
        <v>6</v>
      </c>
      <c r="AA2" s="35" t="s">
        <v>20</v>
      </c>
      <c r="AB2" s="35" t="s">
        <v>7</v>
      </c>
      <c r="AC2" s="35" t="s">
        <v>8</v>
      </c>
      <c r="AD2" s="36" t="s">
        <v>21</v>
      </c>
      <c r="AE2" s="33" t="s">
        <v>26</v>
      </c>
      <c r="AF2" s="6" t="s">
        <v>15</v>
      </c>
      <c r="AG2" s="6" t="s">
        <v>27</v>
      </c>
      <c r="AH2" s="6" t="s">
        <v>0</v>
      </c>
      <c r="AI2" s="6" t="s">
        <v>1</v>
      </c>
      <c r="AJ2" s="6" t="s">
        <v>30</v>
      </c>
      <c r="AK2" s="6" t="s">
        <v>2</v>
      </c>
      <c r="AL2" s="6" t="s">
        <v>16</v>
      </c>
      <c r="AM2" s="6" t="s">
        <v>17</v>
      </c>
      <c r="AN2" s="6" t="s">
        <v>18</v>
      </c>
      <c r="AO2" s="6" t="s">
        <v>28</v>
      </c>
      <c r="AP2" s="6" t="s">
        <v>3</v>
      </c>
      <c r="AQ2" s="6" t="s">
        <v>29</v>
      </c>
      <c r="AR2" s="6" t="s">
        <v>19</v>
      </c>
      <c r="AS2" s="6" t="s">
        <v>4</v>
      </c>
      <c r="AT2" s="6" t="s">
        <v>5</v>
      </c>
      <c r="AU2" s="6" t="s">
        <v>6</v>
      </c>
      <c r="AV2" s="6" t="s">
        <v>20</v>
      </c>
      <c r="AW2" s="6" t="s">
        <v>7</v>
      </c>
      <c r="AX2" s="6" t="s">
        <v>8</v>
      </c>
      <c r="AY2" s="30" t="s">
        <v>22</v>
      </c>
      <c r="AZ2" s="32" t="s">
        <v>26</v>
      </c>
      <c r="BA2" s="7" t="s">
        <v>15</v>
      </c>
      <c r="BB2" s="7" t="s">
        <v>27</v>
      </c>
      <c r="BC2" s="7" t="s">
        <v>0</v>
      </c>
      <c r="BD2" s="7" t="s">
        <v>1</v>
      </c>
      <c r="BE2" s="7" t="s">
        <v>30</v>
      </c>
      <c r="BF2" s="7" t="s">
        <v>2</v>
      </c>
      <c r="BG2" s="7" t="s">
        <v>16</v>
      </c>
      <c r="BH2" s="7" t="s">
        <v>17</v>
      </c>
      <c r="BI2" s="7" t="s">
        <v>18</v>
      </c>
      <c r="BJ2" s="7" t="s">
        <v>28</v>
      </c>
      <c r="BK2" s="7" t="s">
        <v>3</v>
      </c>
      <c r="BL2" s="7" t="s">
        <v>29</v>
      </c>
      <c r="BM2" s="7" t="s">
        <v>19</v>
      </c>
      <c r="BN2" s="7" t="s">
        <v>4</v>
      </c>
      <c r="BO2" s="7" t="s">
        <v>5</v>
      </c>
      <c r="BP2" s="7" t="s">
        <v>6</v>
      </c>
      <c r="BQ2" s="7" t="s">
        <v>20</v>
      </c>
      <c r="BR2" s="7" t="s">
        <v>7</v>
      </c>
      <c r="BS2" s="7" t="s">
        <v>8</v>
      </c>
      <c r="BT2" s="7" t="s">
        <v>23</v>
      </c>
    </row>
    <row r="3" spans="1:72" s="20" customFormat="1" ht="13.5" customHeight="1" x14ac:dyDescent="0.35">
      <c r="A3" s="57" t="s">
        <v>77</v>
      </c>
      <c r="B3" s="13">
        <f>0.8+0.7</f>
        <v>1.5</v>
      </c>
      <c r="C3" s="13"/>
      <c r="D3" s="13"/>
      <c r="E3" s="13">
        <f>B3+C3-D3</f>
        <v>1.5</v>
      </c>
      <c r="F3" s="13">
        <f>SUM(J3:AD3)+0</f>
        <v>8</v>
      </c>
      <c r="G3" s="45">
        <v>40</v>
      </c>
      <c r="H3" s="13">
        <f t="shared" ref="H3:H4" si="0">(G3*52)/2080*SUM(J3:AD3)+SUM(AE3:AY3)</f>
        <v>8</v>
      </c>
      <c r="I3" s="19">
        <f>SUM(AZ3:BT3)</f>
        <v>0.625</v>
      </c>
      <c r="J3" s="46">
        <v>1</v>
      </c>
      <c r="K3" s="13"/>
      <c r="L3" s="13">
        <v>6</v>
      </c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>
        <v>1</v>
      </c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>
        <f>1*(25/40)</f>
        <v>0.625</v>
      </c>
      <c r="BP3" s="13"/>
      <c r="BQ3" s="13"/>
      <c r="BR3" s="13"/>
      <c r="BS3" s="13"/>
      <c r="BT3" s="13"/>
    </row>
    <row r="4" spans="1:72" s="11" customFormat="1" ht="14.5" x14ac:dyDescent="0.35">
      <c r="A4" s="11" t="s">
        <v>51</v>
      </c>
      <c r="B4" s="13">
        <v>1</v>
      </c>
      <c r="C4" s="13"/>
      <c r="D4" s="13"/>
      <c r="E4" s="13">
        <f>B4+C4-D4</f>
        <v>1</v>
      </c>
      <c r="F4" s="13">
        <v>3</v>
      </c>
      <c r="G4" s="14">
        <v>40</v>
      </c>
      <c r="H4" s="13">
        <f t="shared" si="0"/>
        <v>3</v>
      </c>
      <c r="I4" s="19">
        <f>SUM(AZ4:BT4)</f>
        <v>0</v>
      </c>
      <c r="J4" s="17">
        <v>1</v>
      </c>
      <c r="K4" s="13">
        <v>2</v>
      </c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9"/>
      <c r="AE4" s="17">
        <v>0</v>
      </c>
      <c r="AF4" s="13"/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0</v>
      </c>
      <c r="AU4" s="13">
        <v>0</v>
      </c>
      <c r="AV4" s="13">
        <v>0</v>
      </c>
      <c r="AW4" s="13">
        <v>0</v>
      </c>
      <c r="AX4" s="13">
        <v>0</v>
      </c>
      <c r="AY4" s="19"/>
      <c r="AZ4" s="17">
        <v>0</v>
      </c>
      <c r="BA4" s="13">
        <v>0</v>
      </c>
      <c r="BB4" s="13">
        <v>0</v>
      </c>
      <c r="BC4" s="13">
        <v>0</v>
      </c>
      <c r="BD4" s="13">
        <v>0</v>
      </c>
      <c r="BE4" s="13">
        <v>0</v>
      </c>
      <c r="BF4" s="13">
        <v>0</v>
      </c>
      <c r="BG4" s="13">
        <v>0</v>
      </c>
      <c r="BH4" s="13">
        <v>0</v>
      </c>
      <c r="BI4" s="13">
        <v>0</v>
      </c>
      <c r="BJ4" s="13">
        <v>0</v>
      </c>
      <c r="BK4" s="13">
        <v>0</v>
      </c>
      <c r="BL4" s="13">
        <v>0</v>
      </c>
      <c r="BM4" s="13">
        <v>0</v>
      </c>
      <c r="BN4" s="13">
        <v>0</v>
      </c>
      <c r="BO4" s="13">
        <v>0</v>
      </c>
      <c r="BP4" s="13">
        <v>0</v>
      </c>
      <c r="BQ4" s="13">
        <v>0</v>
      </c>
      <c r="BR4" s="13">
        <v>0</v>
      </c>
      <c r="BS4" s="13">
        <v>0</v>
      </c>
      <c r="BT4" s="13">
        <v>0</v>
      </c>
    </row>
    <row r="5" spans="1:72" s="11" customFormat="1" ht="14.5" x14ac:dyDescent="0.35">
      <c r="A5" s="11" t="s">
        <v>50</v>
      </c>
      <c r="B5" s="13">
        <v>5</v>
      </c>
      <c r="C5" s="13"/>
      <c r="D5" s="13"/>
      <c r="E5" s="13">
        <f t="shared" ref="E5:E46" si="1">B5+C5-D5</f>
        <v>5</v>
      </c>
      <c r="F5" s="13">
        <f>SUM(J5:AD5)</f>
        <v>39</v>
      </c>
      <c r="G5" s="14">
        <v>40</v>
      </c>
      <c r="H5" s="13">
        <f t="shared" ref="H5:H9" si="2">(G5*52)/2080*SUM(J5:AD5)+SUM(AE5:AY5)</f>
        <v>39</v>
      </c>
      <c r="I5" s="19">
        <f t="shared" ref="I5:I45" si="3">SUM(AZ5:BT5)</f>
        <v>0.7</v>
      </c>
      <c r="J5" s="17">
        <v>1</v>
      </c>
      <c r="K5" s="13"/>
      <c r="L5" s="13">
        <v>2</v>
      </c>
      <c r="M5" s="13">
        <v>1</v>
      </c>
      <c r="N5" s="13">
        <v>0</v>
      </c>
      <c r="O5" s="13">
        <v>5</v>
      </c>
      <c r="P5" s="13"/>
      <c r="Q5" s="13">
        <v>6</v>
      </c>
      <c r="R5" s="13">
        <v>0</v>
      </c>
      <c r="S5" s="13">
        <v>4</v>
      </c>
      <c r="T5" s="13">
        <v>5</v>
      </c>
      <c r="U5" s="13">
        <v>0</v>
      </c>
      <c r="V5" s="13">
        <v>7</v>
      </c>
      <c r="W5" s="13">
        <v>0</v>
      </c>
      <c r="X5" s="13">
        <v>5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9">
        <v>3</v>
      </c>
      <c r="AE5" s="17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>
        <v>0</v>
      </c>
      <c r="AQ5" s="13"/>
      <c r="AR5" s="13">
        <v>0</v>
      </c>
      <c r="AS5" s="13"/>
      <c r="AT5" s="13">
        <v>0</v>
      </c>
      <c r="AU5" s="13">
        <v>0</v>
      </c>
      <c r="AV5" s="13">
        <v>0</v>
      </c>
      <c r="AW5" s="13">
        <v>0</v>
      </c>
      <c r="AX5" s="13">
        <v>0</v>
      </c>
      <c r="AY5" s="19">
        <v>0</v>
      </c>
      <c r="AZ5" s="17">
        <v>0</v>
      </c>
      <c r="BA5" s="13">
        <v>0</v>
      </c>
      <c r="BB5" s="13">
        <v>0</v>
      </c>
      <c r="BC5" s="13">
        <v>0</v>
      </c>
      <c r="BD5" s="13"/>
      <c r="BE5" s="13">
        <v>0</v>
      </c>
      <c r="BF5" s="13">
        <v>0</v>
      </c>
      <c r="BG5" s="13">
        <v>0</v>
      </c>
      <c r="BH5" s="13">
        <v>0</v>
      </c>
      <c r="BI5" s="13">
        <v>0</v>
      </c>
      <c r="BJ5" s="13">
        <v>0</v>
      </c>
      <c r="BK5" s="13">
        <v>0</v>
      </c>
      <c r="BL5" s="13">
        <v>0</v>
      </c>
      <c r="BM5" s="13">
        <v>0</v>
      </c>
      <c r="BN5" s="13">
        <v>0</v>
      </c>
      <c r="BO5" s="13">
        <f>28/40</f>
        <v>0.7</v>
      </c>
      <c r="BP5" s="13">
        <v>0</v>
      </c>
      <c r="BQ5" s="13">
        <v>0</v>
      </c>
      <c r="BR5" s="13">
        <v>0</v>
      </c>
      <c r="BS5" s="13">
        <v>0</v>
      </c>
      <c r="BT5" s="13">
        <v>0</v>
      </c>
    </row>
    <row r="6" spans="1:72" s="11" customFormat="1" ht="14.5" x14ac:dyDescent="0.35">
      <c r="A6" s="11" t="s">
        <v>67</v>
      </c>
      <c r="B6" s="13">
        <v>2</v>
      </c>
      <c r="C6" s="13"/>
      <c r="D6" s="13"/>
      <c r="E6" s="13">
        <f t="shared" si="1"/>
        <v>2</v>
      </c>
      <c r="F6" s="13">
        <f t="shared" ref="F6" si="4">SUM(J6:AY6)</f>
        <v>21</v>
      </c>
      <c r="G6" s="14">
        <v>40</v>
      </c>
      <c r="H6" s="13">
        <f t="shared" si="2"/>
        <v>21</v>
      </c>
      <c r="I6" s="19">
        <f t="shared" si="3"/>
        <v>0</v>
      </c>
      <c r="J6" s="17">
        <v>1</v>
      </c>
      <c r="K6" s="13"/>
      <c r="L6" s="13">
        <v>2</v>
      </c>
      <c r="M6" s="13"/>
      <c r="N6" s="13">
        <v>2</v>
      </c>
      <c r="O6" s="13">
        <v>2</v>
      </c>
      <c r="P6" s="13">
        <v>1</v>
      </c>
      <c r="Q6" s="13">
        <v>2</v>
      </c>
      <c r="R6" s="13"/>
      <c r="S6" s="13">
        <v>2</v>
      </c>
      <c r="T6" s="13">
        <v>2</v>
      </c>
      <c r="U6" s="13"/>
      <c r="V6" s="13"/>
      <c r="W6" s="13"/>
      <c r="X6" s="13">
        <v>7</v>
      </c>
      <c r="Y6" s="13"/>
      <c r="Z6" s="13"/>
      <c r="AA6" s="13"/>
      <c r="AB6" s="13"/>
      <c r="AC6" s="13"/>
      <c r="AD6" s="19"/>
      <c r="AE6" s="17"/>
      <c r="AF6" s="13">
        <v>0</v>
      </c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9"/>
      <c r="AZ6" s="17"/>
      <c r="BA6" s="13">
        <v>0</v>
      </c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</row>
    <row r="7" spans="1:72" s="11" customFormat="1" ht="14.5" x14ac:dyDescent="0.35">
      <c r="A7" s="11" t="s">
        <v>48</v>
      </c>
      <c r="B7" s="13">
        <v>1</v>
      </c>
      <c r="C7" s="13">
        <v>0</v>
      </c>
      <c r="D7" s="13">
        <v>0</v>
      </c>
      <c r="E7" s="13">
        <f>B7+C7-D7</f>
        <v>1</v>
      </c>
      <c r="F7" s="13">
        <f>SUM(J7:AD7)+0</f>
        <v>8</v>
      </c>
      <c r="G7" s="14">
        <v>40</v>
      </c>
      <c r="H7" s="13">
        <f t="shared" si="2"/>
        <v>8</v>
      </c>
      <c r="I7" s="19">
        <f t="shared" si="3"/>
        <v>0</v>
      </c>
      <c r="J7" s="17">
        <v>1</v>
      </c>
      <c r="K7" s="13"/>
      <c r="L7" s="13"/>
      <c r="M7" s="13"/>
      <c r="N7" s="13"/>
      <c r="O7" s="13"/>
      <c r="P7" s="13"/>
      <c r="Q7" s="13">
        <v>2</v>
      </c>
      <c r="R7" s="13"/>
      <c r="S7" s="13"/>
      <c r="T7" s="13">
        <v>1</v>
      </c>
      <c r="U7" s="13"/>
      <c r="V7" s="13">
        <v>1</v>
      </c>
      <c r="W7" s="13"/>
      <c r="X7" s="13">
        <v>2</v>
      </c>
      <c r="Y7" s="13"/>
      <c r="Z7" s="13"/>
      <c r="AA7" s="13">
        <v>1</v>
      </c>
      <c r="AB7" s="13"/>
      <c r="AC7" s="13"/>
      <c r="AD7" s="19"/>
      <c r="AE7" s="17"/>
      <c r="AF7" s="13">
        <v>0</v>
      </c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9"/>
      <c r="AZ7" s="17"/>
      <c r="BA7" s="13">
        <v>0</v>
      </c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</row>
    <row r="8" spans="1:72" s="11" customFormat="1" ht="14.5" x14ac:dyDescent="0.35">
      <c r="A8" s="11" t="s">
        <v>47</v>
      </c>
      <c r="B8" s="13">
        <v>0.6</v>
      </c>
      <c r="C8" s="13">
        <v>0</v>
      </c>
      <c r="D8" s="13">
        <v>0</v>
      </c>
      <c r="E8" s="13">
        <f t="shared" si="1"/>
        <v>0.6</v>
      </c>
      <c r="F8" s="13">
        <v>3</v>
      </c>
      <c r="G8" s="14">
        <v>40</v>
      </c>
      <c r="H8" s="13">
        <f t="shared" si="2"/>
        <v>2.4</v>
      </c>
      <c r="I8" s="19">
        <f t="shared" si="3"/>
        <v>0</v>
      </c>
      <c r="J8" s="17">
        <v>1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9">
        <v>1</v>
      </c>
      <c r="AE8" s="17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13">
        <v>0</v>
      </c>
      <c r="AQ8" s="13">
        <v>0</v>
      </c>
      <c r="AR8" s="13">
        <v>0</v>
      </c>
      <c r="AS8" s="13">
        <f>16/40</f>
        <v>0.4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19">
        <v>0</v>
      </c>
      <c r="AZ8" s="17">
        <v>0</v>
      </c>
      <c r="BA8" s="13">
        <v>0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0</v>
      </c>
      <c r="BI8" s="13">
        <v>0</v>
      </c>
      <c r="BJ8" s="13">
        <v>0</v>
      </c>
      <c r="BK8" s="13">
        <v>0</v>
      </c>
      <c r="BL8" s="13">
        <v>0</v>
      </c>
      <c r="BM8" s="13">
        <v>0</v>
      </c>
      <c r="BN8" s="13">
        <v>0</v>
      </c>
      <c r="BO8" s="13">
        <v>0</v>
      </c>
      <c r="BP8" s="13">
        <v>0</v>
      </c>
      <c r="BQ8" s="13">
        <v>0</v>
      </c>
      <c r="BR8" s="13">
        <v>0</v>
      </c>
      <c r="BS8" s="13">
        <v>0</v>
      </c>
      <c r="BT8" s="13">
        <v>0</v>
      </c>
    </row>
    <row r="9" spans="1:72" s="11" customFormat="1" ht="14.5" x14ac:dyDescent="0.35">
      <c r="A9" s="11" t="s">
        <v>68</v>
      </c>
      <c r="B9" s="13">
        <v>6</v>
      </c>
      <c r="C9" s="13">
        <v>2</v>
      </c>
      <c r="D9" s="13"/>
      <c r="E9" s="13">
        <f t="shared" si="1"/>
        <v>8</v>
      </c>
      <c r="F9" s="13">
        <f>SUM(J9:AD9)</f>
        <v>113</v>
      </c>
      <c r="G9" s="14">
        <v>40</v>
      </c>
      <c r="H9" s="13">
        <f t="shared" si="2"/>
        <v>113</v>
      </c>
      <c r="I9" s="19"/>
      <c r="J9" s="17">
        <v>1</v>
      </c>
      <c r="K9" s="13"/>
      <c r="L9" s="13">
        <v>9</v>
      </c>
      <c r="M9" s="13">
        <v>9</v>
      </c>
      <c r="N9" s="13"/>
      <c r="O9" s="13"/>
      <c r="P9" s="13"/>
      <c r="Q9" s="13">
        <v>9</v>
      </c>
      <c r="R9" s="13"/>
      <c r="S9" s="13">
        <v>7</v>
      </c>
      <c r="T9" s="13">
        <v>13</v>
      </c>
      <c r="U9" s="13"/>
      <c r="V9" s="13">
        <v>4</v>
      </c>
      <c r="W9" s="13">
        <v>10</v>
      </c>
      <c r="X9" s="13">
        <v>25</v>
      </c>
      <c r="Y9" s="13">
        <v>2</v>
      </c>
      <c r="Z9" s="13"/>
      <c r="AA9" s="13"/>
      <c r="AB9" s="13">
        <v>2</v>
      </c>
      <c r="AC9" s="13"/>
      <c r="AD9" s="19">
        <v>22</v>
      </c>
      <c r="AE9" s="17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9"/>
      <c r="AZ9" s="17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</row>
    <row r="10" spans="1:72" s="11" customFormat="1" ht="14.15" customHeight="1" x14ac:dyDescent="0.35">
      <c r="A10" s="11" t="s">
        <v>61</v>
      </c>
      <c r="B10" s="13">
        <v>0.45</v>
      </c>
      <c r="C10" s="13"/>
      <c r="D10" s="13"/>
      <c r="E10" s="13">
        <f t="shared" si="1"/>
        <v>0.45</v>
      </c>
      <c r="F10" s="13">
        <v>3</v>
      </c>
      <c r="G10" s="14">
        <v>35</v>
      </c>
      <c r="H10" s="13">
        <f t="shared" ref="H10:H14" si="5">(G10*52)/2080*SUM(J10:AD10)+SUM(AE10:AY10)</f>
        <v>2.375</v>
      </c>
      <c r="I10" s="19">
        <f t="shared" si="3"/>
        <v>0</v>
      </c>
      <c r="J10" s="17">
        <v>1</v>
      </c>
      <c r="K10" s="13"/>
      <c r="L10" s="13"/>
      <c r="M10" s="13">
        <v>1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9"/>
      <c r="AE10" s="17"/>
      <c r="AF10" s="13"/>
      <c r="AG10" s="13"/>
      <c r="AH10" s="13">
        <f>25/40</f>
        <v>0.625</v>
      </c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9"/>
      <c r="AZ10" s="17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</row>
    <row r="11" spans="1:72" s="11" customFormat="1" ht="14.5" x14ac:dyDescent="0.35">
      <c r="A11" s="11" t="s">
        <v>69</v>
      </c>
      <c r="B11" s="13">
        <v>3</v>
      </c>
      <c r="C11" s="13">
        <v>0</v>
      </c>
      <c r="D11" s="13">
        <v>0.1</v>
      </c>
      <c r="E11" s="13">
        <f t="shared" si="1"/>
        <v>2.9</v>
      </c>
      <c r="F11" s="13">
        <f>SUM(J11:AD11)+2</f>
        <v>18</v>
      </c>
      <c r="G11" s="13">
        <v>37.5</v>
      </c>
      <c r="H11" s="13">
        <f t="shared" si="5"/>
        <v>16</v>
      </c>
      <c r="I11" s="19"/>
      <c r="J11" s="17">
        <v>1</v>
      </c>
      <c r="K11" s="13"/>
      <c r="L11" s="13">
        <v>1.5</v>
      </c>
      <c r="M11" s="13"/>
      <c r="N11" s="13"/>
      <c r="O11" s="13">
        <v>6.5</v>
      </c>
      <c r="P11" s="13">
        <v>0.5</v>
      </c>
      <c r="Q11" s="13">
        <v>1</v>
      </c>
      <c r="R11" s="13"/>
      <c r="S11" s="13">
        <v>1</v>
      </c>
      <c r="T11" s="13">
        <v>2</v>
      </c>
      <c r="U11" s="13">
        <v>0.5</v>
      </c>
      <c r="V11" s="13"/>
      <c r="W11" s="13"/>
      <c r="X11" s="13"/>
      <c r="Y11" s="13">
        <v>1</v>
      </c>
      <c r="Z11" s="13"/>
      <c r="AA11" s="13">
        <v>1</v>
      </c>
      <c r="AB11" s="13"/>
      <c r="AC11" s="13"/>
      <c r="AD11" s="19"/>
      <c r="AE11" s="17">
        <v>0</v>
      </c>
      <c r="AF11" s="13"/>
      <c r="AG11" s="13"/>
      <c r="AH11" s="13"/>
      <c r="AI11" s="13">
        <f>1*(15/40)</f>
        <v>0.375</v>
      </c>
      <c r="AJ11" s="13"/>
      <c r="AK11" s="13"/>
      <c r="AL11" s="13"/>
      <c r="AM11" s="13"/>
      <c r="AN11" s="13">
        <f>1*(25/40)</f>
        <v>0.625</v>
      </c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9"/>
      <c r="AZ11" s="17">
        <v>0</v>
      </c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</row>
    <row r="12" spans="1:72" s="11" customFormat="1" ht="14.5" x14ac:dyDescent="0.35">
      <c r="A12" s="11" t="s">
        <v>31</v>
      </c>
      <c r="B12" s="13">
        <v>1</v>
      </c>
      <c r="C12" s="13"/>
      <c r="D12" s="13"/>
      <c r="E12" s="13">
        <f t="shared" si="1"/>
        <v>1</v>
      </c>
      <c r="F12" s="13">
        <f>SUM(J12:AD12)+1</f>
        <v>11</v>
      </c>
      <c r="G12" s="14">
        <v>40</v>
      </c>
      <c r="H12" s="13">
        <f t="shared" si="5"/>
        <v>10.4</v>
      </c>
      <c r="I12" s="19">
        <f t="shared" si="3"/>
        <v>0</v>
      </c>
      <c r="J12" s="17">
        <v>1</v>
      </c>
      <c r="K12" s="13"/>
      <c r="L12" s="13"/>
      <c r="M12" s="13">
        <v>7</v>
      </c>
      <c r="N12" s="13">
        <v>1</v>
      </c>
      <c r="O12" s="13"/>
      <c r="P12" s="13">
        <v>0</v>
      </c>
      <c r="Q12" s="13"/>
      <c r="R12" s="13"/>
      <c r="S12" s="13"/>
      <c r="T12" s="13"/>
      <c r="U12" s="13"/>
      <c r="V12" s="13"/>
      <c r="W12" s="13"/>
      <c r="X12" s="13">
        <v>1</v>
      </c>
      <c r="Y12" s="13"/>
      <c r="Z12" s="13"/>
      <c r="AA12" s="13"/>
      <c r="AB12" s="13"/>
      <c r="AC12" s="13"/>
      <c r="AD12" s="19"/>
      <c r="AE12" s="17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>
        <f>16/40</f>
        <v>0.4</v>
      </c>
      <c r="AU12" s="13"/>
      <c r="AV12" s="13"/>
      <c r="AW12" s="13"/>
      <c r="AX12" s="13"/>
      <c r="AY12" s="19"/>
      <c r="AZ12" s="17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</row>
    <row r="13" spans="1:72" s="11" customFormat="1" ht="14.5" x14ac:dyDescent="0.35">
      <c r="A13" s="11" t="s">
        <v>62</v>
      </c>
      <c r="B13" s="13">
        <v>0.45</v>
      </c>
      <c r="C13" s="13">
        <v>0</v>
      </c>
      <c r="D13" s="13"/>
      <c r="E13" s="13">
        <f>B13+C13-D13</f>
        <v>0.45</v>
      </c>
      <c r="F13" s="13">
        <v>4</v>
      </c>
      <c r="G13" s="14">
        <v>40</v>
      </c>
      <c r="H13" s="13">
        <f t="shared" si="5"/>
        <v>3.5</v>
      </c>
      <c r="I13" s="19">
        <f t="shared" si="3"/>
        <v>0</v>
      </c>
      <c r="J13" s="17">
        <v>1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9">
        <v>2</v>
      </c>
      <c r="AE13" s="17"/>
      <c r="AF13" s="13"/>
      <c r="AG13" s="13"/>
      <c r="AH13" s="13"/>
      <c r="AI13" s="13">
        <v>0.5</v>
      </c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9"/>
      <c r="AZ13" s="17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</row>
    <row r="14" spans="1:72" s="11" customFormat="1" ht="14.5" x14ac:dyDescent="0.35">
      <c r="A14" s="11" t="s">
        <v>78</v>
      </c>
      <c r="B14" s="13">
        <v>1</v>
      </c>
      <c r="C14" s="13"/>
      <c r="D14" s="13"/>
      <c r="E14" s="13">
        <f t="shared" si="1"/>
        <v>1</v>
      </c>
      <c r="F14" s="13">
        <f>SUM(J14:AD14)</f>
        <v>11</v>
      </c>
      <c r="G14" s="13">
        <v>37.5</v>
      </c>
      <c r="H14" s="13">
        <f t="shared" si="5"/>
        <v>10.3125</v>
      </c>
      <c r="I14" s="19">
        <f t="shared" si="3"/>
        <v>0.25</v>
      </c>
      <c r="J14" s="17">
        <v>1</v>
      </c>
      <c r="K14" s="13"/>
      <c r="L14" s="13"/>
      <c r="M14" s="13">
        <v>2</v>
      </c>
      <c r="N14" s="13">
        <v>0</v>
      </c>
      <c r="O14" s="13"/>
      <c r="P14" s="13">
        <v>0</v>
      </c>
      <c r="Q14" s="13">
        <v>2</v>
      </c>
      <c r="R14" s="13">
        <v>0</v>
      </c>
      <c r="S14" s="13">
        <v>0</v>
      </c>
      <c r="T14" s="13">
        <v>2</v>
      </c>
      <c r="U14" s="13">
        <v>0</v>
      </c>
      <c r="V14" s="13">
        <v>1</v>
      </c>
      <c r="W14" s="13">
        <v>0</v>
      </c>
      <c r="X14" s="13">
        <v>3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9">
        <v>0</v>
      </c>
      <c r="AE14" s="17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9">
        <v>0</v>
      </c>
      <c r="AZ14" s="17">
        <v>0</v>
      </c>
      <c r="BA14" s="13">
        <v>0</v>
      </c>
      <c r="BB14" s="13">
        <v>0</v>
      </c>
      <c r="BC14" s="13">
        <v>0</v>
      </c>
      <c r="BD14" s="13">
        <v>0.25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0</v>
      </c>
      <c r="BL14" s="13">
        <v>0</v>
      </c>
      <c r="BM14" s="13">
        <v>0</v>
      </c>
      <c r="BN14" s="13">
        <v>0</v>
      </c>
      <c r="BO14" s="13"/>
      <c r="BP14" s="13">
        <v>0</v>
      </c>
      <c r="BQ14" s="13">
        <v>0</v>
      </c>
      <c r="BR14" s="13">
        <v>0</v>
      </c>
      <c r="BS14" s="13">
        <v>0</v>
      </c>
      <c r="BT14" s="13">
        <v>0</v>
      </c>
    </row>
    <row r="15" spans="1:72" s="11" customFormat="1" ht="14.5" x14ac:dyDescent="0.35">
      <c r="A15" s="11" t="s">
        <v>52</v>
      </c>
      <c r="B15" s="13">
        <v>0.32</v>
      </c>
      <c r="C15" s="13"/>
      <c r="D15" s="13"/>
      <c r="E15" s="13">
        <f t="shared" si="1"/>
        <v>0.32</v>
      </c>
      <c r="F15" s="13">
        <v>2</v>
      </c>
      <c r="G15" s="13">
        <v>37.5</v>
      </c>
      <c r="H15" s="13">
        <f t="shared" ref="H15:H17" si="6">(G15*52)/2080*SUM(J15:AD15)+SUM(AE15:AY15)</f>
        <v>1.4375</v>
      </c>
      <c r="I15" s="19">
        <f t="shared" si="3"/>
        <v>0</v>
      </c>
      <c r="J15" s="17">
        <v>1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9"/>
      <c r="AE15" s="17">
        <v>0</v>
      </c>
      <c r="AF15" s="13"/>
      <c r="AG15" s="13">
        <v>0.5</v>
      </c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31"/>
      <c r="AZ15" s="17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</row>
    <row r="16" spans="1:72" s="11" customFormat="1" ht="16.5" customHeight="1" x14ac:dyDescent="0.35">
      <c r="A16" s="58" t="s">
        <v>70</v>
      </c>
      <c r="B16" s="13">
        <v>3</v>
      </c>
      <c r="C16" s="13">
        <v>1</v>
      </c>
      <c r="D16" s="13"/>
      <c r="E16" s="13">
        <f t="shared" si="1"/>
        <v>4</v>
      </c>
      <c r="F16" s="13">
        <f>SUM(J16:AD16)+0</f>
        <v>25</v>
      </c>
      <c r="G16" s="14">
        <v>40</v>
      </c>
      <c r="H16" s="13">
        <f t="shared" si="6"/>
        <v>25.4</v>
      </c>
      <c r="I16" s="19">
        <f t="shared" si="3"/>
        <v>0</v>
      </c>
      <c r="J16" s="17">
        <v>1</v>
      </c>
      <c r="K16" s="13"/>
      <c r="L16" s="13">
        <v>1</v>
      </c>
      <c r="M16" s="13"/>
      <c r="N16" s="13"/>
      <c r="O16" s="13">
        <v>2</v>
      </c>
      <c r="P16" s="13">
        <v>2.5</v>
      </c>
      <c r="Q16" s="13">
        <v>4.75</v>
      </c>
      <c r="R16" s="13"/>
      <c r="S16" s="13">
        <v>1.5</v>
      </c>
      <c r="T16" s="13">
        <v>4.5</v>
      </c>
      <c r="U16" s="13"/>
      <c r="V16" s="13">
        <v>2</v>
      </c>
      <c r="W16" s="13"/>
      <c r="X16" s="13">
        <v>3.25</v>
      </c>
      <c r="Y16" s="13">
        <v>0.5</v>
      </c>
      <c r="Z16" s="13"/>
      <c r="AA16" s="13"/>
      <c r="AB16" s="13"/>
      <c r="AC16" s="13"/>
      <c r="AD16" s="19">
        <v>2</v>
      </c>
      <c r="AE16" s="17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>
        <f>1*(16/40)</f>
        <v>0.4</v>
      </c>
      <c r="AU16" s="13"/>
      <c r="AV16" s="13"/>
      <c r="AW16" s="13"/>
      <c r="AX16" s="13"/>
      <c r="AY16" s="19"/>
      <c r="AZ16" s="17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</row>
    <row r="17" spans="1:72" s="11" customFormat="1" ht="14.5" x14ac:dyDescent="0.35">
      <c r="A17" s="11" t="s">
        <v>79</v>
      </c>
      <c r="B17" s="13">
        <v>2</v>
      </c>
      <c r="C17" s="13"/>
      <c r="D17" s="13"/>
      <c r="E17" s="13">
        <f t="shared" si="1"/>
        <v>2</v>
      </c>
      <c r="F17" s="13">
        <f>SUM(J17:AD17)+0</f>
        <v>11</v>
      </c>
      <c r="G17" s="14">
        <v>40</v>
      </c>
      <c r="H17" s="13">
        <f t="shared" si="6"/>
        <v>11</v>
      </c>
      <c r="I17" s="19">
        <f t="shared" si="3"/>
        <v>0</v>
      </c>
      <c r="J17" s="17">
        <v>1</v>
      </c>
      <c r="K17" s="13"/>
      <c r="L17" s="13">
        <v>1</v>
      </c>
      <c r="M17" s="13"/>
      <c r="N17" s="13"/>
      <c r="O17" s="13"/>
      <c r="P17" s="13"/>
      <c r="Q17" s="13">
        <v>2</v>
      </c>
      <c r="R17" s="13"/>
      <c r="S17" s="13"/>
      <c r="T17" s="13">
        <v>4</v>
      </c>
      <c r="U17" s="13"/>
      <c r="V17" s="13"/>
      <c r="W17" s="13"/>
      <c r="X17" s="13">
        <v>3</v>
      </c>
      <c r="Y17" s="13"/>
      <c r="Z17" s="13"/>
      <c r="AA17" s="13"/>
      <c r="AB17" s="13"/>
      <c r="AC17" s="13"/>
      <c r="AD17" s="19"/>
      <c r="AE17" s="17">
        <v>0</v>
      </c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9"/>
      <c r="AZ17" s="17">
        <v>0</v>
      </c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</row>
    <row r="18" spans="1:72" s="11" customFormat="1" ht="16.5" customHeight="1" x14ac:dyDescent="0.35">
      <c r="A18" s="20" t="s">
        <v>60</v>
      </c>
      <c r="B18" s="13">
        <v>1</v>
      </c>
      <c r="C18" s="13">
        <v>1</v>
      </c>
      <c r="D18" s="13"/>
      <c r="E18" s="13">
        <f t="shared" si="1"/>
        <v>2</v>
      </c>
      <c r="F18" s="13">
        <f>SUM(J18:AD18)</f>
        <v>14</v>
      </c>
      <c r="G18" s="14">
        <v>40</v>
      </c>
      <c r="H18" s="13">
        <f t="shared" ref="H18:H22" si="7">(G18*52)/2080*SUM(J18:AD18)+SUM(AE18:AY18)</f>
        <v>14</v>
      </c>
      <c r="I18" s="19">
        <f t="shared" si="3"/>
        <v>1.5</v>
      </c>
      <c r="J18" s="17">
        <v>1</v>
      </c>
      <c r="K18" s="13"/>
      <c r="L18" s="13"/>
      <c r="M18" s="13">
        <v>10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>
        <v>3</v>
      </c>
      <c r="Y18" s="13"/>
      <c r="Z18" s="13"/>
      <c r="AA18" s="13"/>
      <c r="AB18" s="13"/>
      <c r="AC18" s="13"/>
      <c r="AD18" s="19"/>
      <c r="AE18" s="17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9">
        <v>0</v>
      </c>
      <c r="AZ18" s="17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13">
        <v>0</v>
      </c>
      <c r="BO18" s="13">
        <v>0</v>
      </c>
      <c r="BP18" s="13">
        <v>1.5</v>
      </c>
      <c r="BQ18" s="13">
        <v>0</v>
      </c>
      <c r="BR18" s="13">
        <v>0</v>
      </c>
      <c r="BS18" s="13">
        <v>0</v>
      </c>
      <c r="BT18" s="13">
        <v>0</v>
      </c>
    </row>
    <row r="19" spans="1:72" s="11" customFormat="1" ht="14.5" x14ac:dyDescent="0.35">
      <c r="A19" s="11" t="s">
        <v>49</v>
      </c>
      <c r="B19" s="13">
        <v>1</v>
      </c>
      <c r="C19" s="13">
        <v>0.25</v>
      </c>
      <c r="D19" s="13"/>
      <c r="E19" s="13">
        <f t="shared" si="1"/>
        <v>1.25</v>
      </c>
      <c r="F19" s="13">
        <f>SUM(J19:AD19)+1</f>
        <v>9</v>
      </c>
      <c r="G19" s="14">
        <v>40</v>
      </c>
      <c r="H19" s="13">
        <f t="shared" si="7"/>
        <v>8.5</v>
      </c>
      <c r="I19" s="19">
        <f t="shared" si="3"/>
        <v>0</v>
      </c>
      <c r="J19" s="17">
        <v>1</v>
      </c>
      <c r="K19" s="13">
        <v>4</v>
      </c>
      <c r="L19" s="13"/>
      <c r="M19" s="13"/>
      <c r="N19" s="13"/>
      <c r="O19" s="13"/>
      <c r="P19" s="13"/>
      <c r="Q19" s="13"/>
      <c r="R19" s="13"/>
      <c r="S19" s="13"/>
      <c r="T19" s="13"/>
      <c r="U19" s="13">
        <v>1</v>
      </c>
      <c r="V19" s="13"/>
      <c r="W19" s="13"/>
      <c r="X19" s="13">
        <v>2</v>
      </c>
      <c r="Y19" s="13">
        <v>0</v>
      </c>
      <c r="Z19" s="13"/>
      <c r="AA19" s="13"/>
      <c r="AB19" s="13"/>
      <c r="AC19" s="13"/>
      <c r="AD19" s="19"/>
      <c r="AE19" s="17">
        <v>0</v>
      </c>
      <c r="AF19" s="13"/>
      <c r="AG19" s="13"/>
      <c r="AH19" s="13"/>
      <c r="AI19" s="13">
        <v>0</v>
      </c>
      <c r="AJ19" s="13"/>
      <c r="AK19" s="13"/>
      <c r="AL19" s="13"/>
      <c r="AM19" s="13"/>
      <c r="AN19" s="13"/>
      <c r="AO19" s="13"/>
      <c r="AP19" s="13"/>
      <c r="AQ19" s="13">
        <f>20/40</f>
        <v>0.5</v>
      </c>
      <c r="AR19" s="13"/>
      <c r="AS19" s="13"/>
      <c r="AT19" s="13"/>
      <c r="AU19" s="13"/>
      <c r="AV19" s="13"/>
      <c r="AW19" s="13"/>
      <c r="AX19" s="13"/>
      <c r="AY19" s="19"/>
      <c r="AZ19" s="17">
        <v>0</v>
      </c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Q19" s="13"/>
      <c r="BR19" s="13"/>
      <c r="BS19" s="13"/>
      <c r="BT19" s="13"/>
    </row>
    <row r="20" spans="1:72" s="11" customFormat="1" ht="18.75" customHeight="1" x14ac:dyDescent="0.35">
      <c r="A20" s="20" t="s">
        <v>71</v>
      </c>
      <c r="B20" s="13">
        <v>25</v>
      </c>
      <c r="C20" s="13">
        <v>1</v>
      </c>
      <c r="D20" s="13">
        <v>0</v>
      </c>
      <c r="E20" s="13">
        <f t="shared" si="1"/>
        <v>26</v>
      </c>
      <c r="F20" s="13">
        <f>SUM(J20:AD20)+1</f>
        <v>230</v>
      </c>
      <c r="G20" s="14">
        <v>40</v>
      </c>
      <c r="H20" s="13">
        <f t="shared" si="7"/>
        <v>230</v>
      </c>
      <c r="I20" s="19">
        <f t="shared" si="3"/>
        <v>0</v>
      </c>
      <c r="J20" s="17">
        <v>1</v>
      </c>
      <c r="K20" s="13">
        <v>126</v>
      </c>
      <c r="L20" s="13">
        <v>29</v>
      </c>
      <c r="M20" s="13">
        <v>0</v>
      </c>
      <c r="N20" s="13">
        <v>0</v>
      </c>
      <c r="O20" s="13"/>
      <c r="P20" s="13"/>
      <c r="Q20" s="13">
        <v>0</v>
      </c>
      <c r="R20" s="13">
        <v>0</v>
      </c>
      <c r="S20" s="13">
        <v>8</v>
      </c>
      <c r="T20" s="13">
        <v>8</v>
      </c>
      <c r="U20" s="13">
        <v>1</v>
      </c>
      <c r="V20" s="13">
        <v>1</v>
      </c>
      <c r="W20" s="13"/>
      <c r="X20" s="13">
        <v>19</v>
      </c>
      <c r="Y20" s="13">
        <v>2</v>
      </c>
      <c r="Z20" s="13"/>
      <c r="AA20" s="13">
        <v>6</v>
      </c>
      <c r="AB20" s="13">
        <v>24</v>
      </c>
      <c r="AC20" s="13">
        <v>4</v>
      </c>
      <c r="AD20" s="19"/>
      <c r="AE20" s="17">
        <v>0</v>
      </c>
      <c r="AF20" s="13">
        <v>1</v>
      </c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9"/>
      <c r="AZ20" s="17">
        <v>0</v>
      </c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</row>
    <row r="21" spans="1:72" s="11" customFormat="1" ht="14.5" x14ac:dyDescent="0.35">
      <c r="A21" s="11" t="s">
        <v>32</v>
      </c>
      <c r="B21" s="13">
        <v>4</v>
      </c>
      <c r="C21" s="13"/>
      <c r="D21" s="13"/>
      <c r="E21" s="13">
        <f t="shared" si="1"/>
        <v>4</v>
      </c>
      <c r="F21" s="13">
        <f>SUM(J21:AD21)+2</f>
        <v>25</v>
      </c>
      <c r="G21" s="14">
        <v>40</v>
      </c>
      <c r="H21" s="13">
        <f t="shared" si="7"/>
        <v>23.25</v>
      </c>
      <c r="I21" s="19">
        <f t="shared" si="3"/>
        <v>0</v>
      </c>
      <c r="J21" s="17">
        <v>1</v>
      </c>
      <c r="K21" s="13"/>
      <c r="L21" s="13">
        <v>4</v>
      </c>
      <c r="M21" s="13"/>
      <c r="N21" s="13"/>
      <c r="O21" s="13">
        <v>5</v>
      </c>
      <c r="P21" s="13"/>
      <c r="Q21" s="13">
        <v>1</v>
      </c>
      <c r="R21" s="13"/>
      <c r="S21" s="13"/>
      <c r="T21" s="13">
        <v>6</v>
      </c>
      <c r="U21" s="13"/>
      <c r="V21" s="13">
        <v>2</v>
      </c>
      <c r="W21" s="13"/>
      <c r="X21" s="13">
        <v>2</v>
      </c>
      <c r="Y21" s="13"/>
      <c r="Z21" s="13"/>
      <c r="AA21" s="13">
        <v>1</v>
      </c>
      <c r="AB21" s="13">
        <v>1</v>
      </c>
      <c r="AC21" s="13"/>
      <c r="AD21" s="19"/>
      <c r="AE21" s="17"/>
      <c r="AF21" s="13"/>
      <c r="AG21" s="13"/>
      <c r="AH21" s="13"/>
      <c r="AI21" s="13">
        <f>(10/40)</f>
        <v>0.25</v>
      </c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9"/>
      <c r="AZ21" s="17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</row>
    <row r="22" spans="1:72" s="11" customFormat="1" ht="14.5" x14ac:dyDescent="0.35">
      <c r="A22" s="11" t="s">
        <v>80</v>
      </c>
      <c r="B22" s="13">
        <v>1</v>
      </c>
      <c r="C22" s="13">
        <v>0.5</v>
      </c>
      <c r="D22" s="13"/>
      <c r="E22" s="13">
        <f>B22+C22-D22</f>
        <v>1.5</v>
      </c>
      <c r="F22" s="13">
        <f>SUM(J22:AD22)</f>
        <v>13</v>
      </c>
      <c r="G22" s="14">
        <v>40</v>
      </c>
      <c r="H22" s="13">
        <f t="shared" si="7"/>
        <v>13</v>
      </c>
      <c r="I22" s="19">
        <f t="shared" si="3"/>
        <v>0</v>
      </c>
      <c r="J22" s="17">
        <v>1</v>
      </c>
      <c r="K22" s="13"/>
      <c r="L22" s="13"/>
      <c r="M22" s="13">
        <v>7</v>
      </c>
      <c r="N22" s="13"/>
      <c r="O22" s="13"/>
      <c r="P22" s="13">
        <v>0.25</v>
      </c>
      <c r="Q22" s="13"/>
      <c r="R22" s="13"/>
      <c r="S22" s="13">
        <v>1</v>
      </c>
      <c r="T22" s="13">
        <v>0.5</v>
      </c>
      <c r="U22" s="13">
        <v>0.25</v>
      </c>
      <c r="V22" s="13">
        <v>1</v>
      </c>
      <c r="W22" s="13"/>
      <c r="X22" s="13">
        <v>1</v>
      </c>
      <c r="Y22" s="13">
        <v>1</v>
      </c>
      <c r="Z22" s="13"/>
      <c r="AA22" s="13"/>
      <c r="AB22" s="13"/>
      <c r="AC22" s="13"/>
      <c r="AD22" s="19"/>
      <c r="AE22" s="17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9"/>
      <c r="AZ22" s="17">
        <v>0</v>
      </c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</row>
    <row r="23" spans="1:72" s="11" customFormat="1" ht="14.5" x14ac:dyDescent="0.35">
      <c r="A23" s="11" t="s">
        <v>54</v>
      </c>
      <c r="B23" s="13">
        <v>0.8</v>
      </c>
      <c r="C23" s="13">
        <v>0</v>
      </c>
      <c r="D23" s="13">
        <v>0</v>
      </c>
      <c r="E23" s="13">
        <f>B23+C23-D23</f>
        <v>0.8</v>
      </c>
      <c r="F23" s="13">
        <f>SUM(J23:AD23)+1</f>
        <v>7</v>
      </c>
      <c r="G23" s="14">
        <v>40</v>
      </c>
      <c r="H23" s="13">
        <f t="shared" ref="H23:H27" si="8">(G23*52)/2080*SUM(J23:AD23)+SUM(AE23:AY23)</f>
        <v>6.25</v>
      </c>
      <c r="I23" s="19">
        <f t="shared" si="3"/>
        <v>0</v>
      </c>
      <c r="J23" s="17">
        <v>1</v>
      </c>
      <c r="K23" s="13"/>
      <c r="L23" s="13"/>
      <c r="M23" s="13"/>
      <c r="N23" s="13"/>
      <c r="O23" s="13"/>
      <c r="P23" s="13"/>
      <c r="Q23" s="13">
        <v>2</v>
      </c>
      <c r="R23" s="13"/>
      <c r="S23" s="13">
        <v>1</v>
      </c>
      <c r="T23" s="13">
        <v>1</v>
      </c>
      <c r="U23" s="13"/>
      <c r="V23" s="13"/>
      <c r="W23" s="13"/>
      <c r="X23" s="13"/>
      <c r="Y23" s="13"/>
      <c r="Z23" s="13"/>
      <c r="AA23" s="13">
        <v>1</v>
      </c>
      <c r="AB23" s="13"/>
      <c r="AC23" s="13"/>
      <c r="AD23" s="19"/>
      <c r="AE23" s="17"/>
      <c r="AF23" s="13"/>
      <c r="AG23" s="13"/>
      <c r="AH23" s="13"/>
      <c r="AI23" s="13">
        <f>10/40</f>
        <v>0.25</v>
      </c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9"/>
      <c r="AZ23" s="17">
        <v>0</v>
      </c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</row>
    <row r="24" spans="1:72" s="11" customFormat="1" ht="14.5" x14ac:dyDescent="0.35">
      <c r="A24" s="11" t="s">
        <v>63</v>
      </c>
      <c r="B24" s="13">
        <v>1</v>
      </c>
      <c r="C24" s="13"/>
      <c r="D24" s="13"/>
      <c r="E24" s="13">
        <f>B24+C24-D24</f>
        <v>1</v>
      </c>
      <c r="F24" s="13">
        <f>SUM(J24:AY24)</f>
        <v>4</v>
      </c>
      <c r="G24" s="14">
        <v>40</v>
      </c>
      <c r="H24" s="13">
        <f t="shared" ref="H24" si="9">(G24*52)/2080*SUM(J24:AY24)</f>
        <v>4</v>
      </c>
      <c r="I24" s="19">
        <f t="shared" si="3"/>
        <v>0</v>
      </c>
      <c r="J24" s="17">
        <v>1</v>
      </c>
      <c r="K24" s="13"/>
      <c r="L24" s="13"/>
      <c r="M24" s="13"/>
      <c r="N24" s="13"/>
      <c r="O24" s="13"/>
      <c r="P24" s="13">
        <v>0.25</v>
      </c>
      <c r="Q24" s="13">
        <v>1.25</v>
      </c>
      <c r="R24" s="13"/>
      <c r="S24" s="13">
        <v>0.25</v>
      </c>
      <c r="T24" s="13">
        <v>0.75</v>
      </c>
      <c r="U24" s="13">
        <v>0.25</v>
      </c>
      <c r="V24" s="13"/>
      <c r="W24" s="13"/>
      <c r="X24" s="13"/>
      <c r="Y24" s="13"/>
      <c r="Z24" s="13"/>
      <c r="AA24" s="13">
        <v>0.25</v>
      </c>
      <c r="AB24" s="13"/>
      <c r="AC24" s="13"/>
      <c r="AD24" s="19"/>
      <c r="AE24" s="17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9"/>
      <c r="AZ24" s="17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</row>
    <row r="25" spans="1:72" s="11" customFormat="1" ht="16.5" customHeight="1" x14ac:dyDescent="0.35">
      <c r="A25" s="20" t="s">
        <v>72</v>
      </c>
      <c r="B25" s="13">
        <v>0.54</v>
      </c>
      <c r="C25" s="13"/>
      <c r="D25" s="13"/>
      <c r="E25" s="13">
        <f>B25+C25-D25</f>
        <v>0.54</v>
      </c>
      <c r="F25" s="13">
        <v>2</v>
      </c>
      <c r="G25" s="14">
        <v>40</v>
      </c>
      <c r="H25" s="13">
        <f t="shared" si="8"/>
        <v>1.8</v>
      </c>
      <c r="I25" s="19">
        <f t="shared" si="3"/>
        <v>0</v>
      </c>
      <c r="J25" s="17">
        <v>1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9"/>
      <c r="AE25" s="17"/>
      <c r="AF25" s="13"/>
      <c r="AG25" s="13"/>
      <c r="AH25" s="13">
        <f>32/40</f>
        <v>0.8</v>
      </c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9"/>
      <c r="AZ25" s="17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0</v>
      </c>
      <c r="BH25" s="13">
        <v>0</v>
      </c>
      <c r="BI25" s="13">
        <v>0</v>
      </c>
      <c r="BJ25" s="13">
        <v>0</v>
      </c>
      <c r="BK25" s="13">
        <v>0</v>
      </c>
      <c r="BL25" s="13">
        <v>0</v>
      </c>
      <c r="BM25" s="13">
        <v>0</v>
      </c>
      <c r="BN25" s="13">
        <v>0</v>
      </c>
      <c r="BO25" s="13">
        <v>0</v>
      </c>
      <c r="BP25" s="13">
        <v>0</v>
      </c>
      <c r="BQ25" s="13">
        <v>0</v>
      </c>
      <c r="BR25" s="13">
        <v>0</v>
      </c>
      <c r="BS25" s="13">
        <v>0</v>
      </c>
      <c r="BT25" s="13">
        <v>0</v>
      </c>
    </row>
    <row r="26" spans="1:72" s="11" customFormat="1" ht="14.5" x14ac:dyDescent="0.35">
      <c r="A26" s="11" t="s">
        <v>64</v>
      </c>
      <c r="B26" s="13">
        <v>2</v>
      </c>
      <c r="C26" s="13">
        <v>0.5</v>
      </c>
      <c r="D26" s="13"/>
      <c r="E26" s="13">
        <f t="shared" si="1"/>
        <v>2.5</v>
      </c>
      <c r="F26" s="13">
        <f>SUM(J26:AD26)+1</f>
        <v>16</v>
      </c>
      <c r="G26" s="14">
        <v>40</v>
      </c>
      <c r="H26" s="13">
        <f>(G26*52)/2080*SUM(J26:AD26)+SUM(AE26:AY26)</f>
        <v>15.2</v>
      </c>
      <c r="I26" s="19">
        <f t="shared" si="3"/>
        <v>0</v>
      </c>
      <c r="J26" s="17">
        <v>1</v>
      </c>
      <c r="K26" s="13"/>
      <c r="L26" s="13">
        <v>1</v>
      </c>
      <c r="M26" s="13"/>
      <c r="N26" s="13"/>
      <c r="O26" s="13">
        <v>2</v>
      </c>
      <c r="P26" s="13">
        <v>1</v>
      </c>
      <c r="Q26" s="13">
        <v>3</v>
      </c>
      <c r="R26" s="13">
        <v>0</v>
      </c>
      <c r="S26" s="13">
        <v>1</v>
      </c>
      <c r="T26" s="13">
        <v>2</v>
      </c>
      <c r="U26" s="13"/>
      <c r="V26" s="13"/>
      <c r="W26" s="13"/>
      <c r="X26" s="13">
        <v>4</v>
      </c>
      <c r="Y26" s="13"/>
      <c r="Z26" s="13"/>
      <c r="AA26" s="13"/>
      <c r="AB26" s="13"/>
      <c r="AC26" s="13"/>
      <c r="AD26" s="19"/>
      <c r="AE26" s="17"/>
      <c r="AF26" s="13"/>
      <c r="AG26" s="13"/>
      <c r="AH26" s="13"/>
      <c r="AI26" s="13">
        <f>8/40</f>
        <v>0.2</v>
      </c>
      <c r="AJ26" s="13">
        <v>0</v>
      </c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9"/>
      <c r="AZ26" s="17">
        <v>0</v>
      </c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</row>
    <row r="27" spans="1:72" s="11" customFormat="1" ht="14.5" x14ac:dyDescent="0.35">
      <c r="A27" s="11" t="s">
        <v>24</v>
      </c>
      <c r="B27" s="13">
        <v>0.74</v>
      </c>
      <c r="C27" s="13"/>
      <c r="D27" s="13">
        <v>0.03</v>
      </c>
      <c r="E27" s="13">
        <f t="shared" si="1"/>
        <v>0.71</v>
      </c>
      <c r="F27" s="13">
        <v>2</v>
      </c>
      <c r="G27" s="14">
        <v>40</v>
      </c>
      <c r="H27" s="13">
        <f t="shared" si="8"/>
        <v>2</v>
      </c>
      <c r="I27" s="19">
        <f t="shared" si="3"/>
        <v>0</v>
      </c>
      <c r="J27" s="17">
        <v>1</v>
      </c>
      <c r="K27" s="13"/>
      <c r="L27" s="13">
        <v>1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9"/>
      <c r="AE27" s="17">
        <v>0</v>
      </c>
      <c r="AF27" s="13">
        <v>0</v>
      </c>
      <c r="AG27" s="13"/>
      <c r="AH27" s="13"/>
      <c r="AI27" s="13"/>
      <c r="AJ27" s="13">
        <v>0</v>
      </c>
      <c r="AK27" s="13"/>
      <c r="AL27" s="13">
        <v>0</v>
      </c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9"/>
      <c r="AZ27" s="17"/>
      <c r="BA27" s="13">
        <v>0</v>
      </c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</row>
    <row r="28" spans="1:72" s="11" customFormat="1" ht="14.5" x14ac:dyDescent="0.35">
      <c r="A28" s="11" t="s">
        <v>40</v>
      </c>
      <c r="B28" s="13">
        <v>1</v>
      </c>
      <c r="C28" s="13"/>
      <c r="D28" s="13"/>
      <c r="E28" s="13">
        <f t="shared" si="1"/>
        <v>1</v>
      </c>
      <c r="F28" s="13">
        <v>11</v>
      </c>
      <c r="G28" s="14">
        <v>40</v>
      </c>
      <c r="H28" s="13">
        <f t="shared" ref="H28:H31" si="10">(G28*52)/2080*SUM(J28:AD28)+SUM(AE28:AY28)</f>
        <v>11.2</v>
      </c>
      <c r="I28" s="19">
        <f t="shared" si="3"/>
        <v>0</v>
      </c>
      <c r="J28" s="17">
        <v>1</v>
      </c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>
        <v>3</v>
      </c>
      <c r="Y28" s="13"/>
      <c r="Z28" s="13"/>
      <c r="AA28" s="13"/>
      <c r="AB28" s="13"/>
      <c r="AC28" s="13"/>
      <c r="AD28" s="19">
        <v>7</v>
      </c>
      <c r="AE28" s="17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>
        <v>0.2</v>
      </c>
      <c r="AT28" s="13"/>
      <c r="AU28" s="13"/>
      <c r="AV28" s="13"/>
      <c r="AW28" s="13"/>
      <c r="AX28" s="13"/>
      <c r="AY28" s="19"/>
      <c r="AZ28" s="17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</row>
    <row r="29" spans="1:72" s="11" customFormat="1" ht="14.5" x14ac:dyDescent="0.35">
      <c r="A29" s="20" t="s">
        <v>73</v>
      </c>
      <c r="B29" s="13">
        <v>2</v>
      </c>
      <c r="C29" s="13"/>
      <c r="D29" s="13"/>
      <c r="E29" s="13">
        <f>B29+C29-D29</f>
        <v>2</v>
      </c>
      <c r="F29" s="13">
        <f>SUM(J29:AD29)</f>
        <v>9</v>
      </c>
      <c r="G29" s="14">
        <v>40</v>
      </c>
      <c r="H29" s="13">
        <f>(G29*52)/2080*SUM(J29:AD29)+SUM(AE29:AY29)</f>
        <v>9</v>
      </c>
      <c r="I29" s="19">
        <f>SUM(AZ29:BT29)</f>
        <v>0</v>
      </c>
      <c r="J29" s="17">
        <v>1</v>
      </c>
      <c r="K29" s="13"/>
      <c r="L29" s="13"/>
      <c r="M29" s="13">
        <v>3</v>
      </c>
      <c r="N29" s="13">
        <v>2</v>
      </c>
      <c r="O29" s="13"/>
      <c r="P29" s="13"/>
      <c r="Q29" s="13"/>
      <c r="R29" s="13"/>
      <c r="S29" s="13"/>
      <c r="T29" s="13">
        <v>1</v>
      </c>
      <c r="U29" s="13"/>
      <c r="V29" s="13"/>
      <c r="W29" s="13"/>
      <c r="X29" s="13">
        <v>2</v>
      </c>
      <c r="Y29" s="13"/>
      <c r="Z29" s="13"/>
      <c r="AA29" s="13"/>
      <c r="AB29" s="13"/>
      <c r="AC29" s="13"/>
      <c r="AD29" s="19"/>
      <c r="AE29" s="17">
        <v>0</v>
      </c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9"/>
      <c r="AZ29" s="17">
        <v>0</v>
      </c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</row>
    <row r="30" spans="1:72" s="11" customFormat="1" ht="14.5" x14ac:dyDescent="0.35">
      <c r="A30" s="11" t="s">
        <v>74</v>
      </c>
      <c r="B30" s="13">
        <v>0.5</v>
      </c>
      <c r="C30" s="13">
        <v>0</v>
      </c>
      <c r="D30" s="13">
        <v>0</v>
      </c>
      <c r="E30" s="13">
        <f t="shared" si="1"/>
        <v>0.5</v>
      </c>
      <c r="F30" s="13">
        <v>3</v>
      </c>
      <c r="G30" s="14">
        <v>40</v>
      </c>
      <c r="H30" s="13">
        <f t="shared" si="10"/>
        <v>2.1</v>
      </c>
      <c r="I30" s="19">
        <f t="shared" si="3"/>
        <v>0</v>
      </c>
      <c r="J30" s="17"/>
      <c r="K30" s="13">
        <v>1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9"/>
      <c r="AE30" s="17">
        <f>16/40</f>
        <v>0.4</v>
      </c>
      <c r="AF30" s="13">
        <v>0.7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9">
        <v>0</v>
      </c>
      <c r="AZ30" s="17">
        <v>0</v>
      </c>
      <c r="BA30" s="13">
        <v>0</v>
      </c>
      <c r="BB30" s="13">
        <v>0</v>
      </c>
      <c r="BC30" s="13">
        <v>0</v>
      </c>
      <c r="BD30" s="13">
        <v>0</v>
      </c>
      <c r="BE30" s="13">
        <v>0</v>
      </c>
      <c r="BF30" s="13">
        <v>0</v>
      </c>
      <c r="BG30" s="13">
        <v>0</v>
      </c>
      <c r="BH30" s="13">
        <v>0</v>
      </c>
      <c r="BI30" s="13">
        <v>0</v>
      </c>
      <c r="BJ30" s="13">
        <v>0</v>
      </c>
      <c r="BK30" s="13">
        <v>0</v>
      </c>
      <c r="BL30" s="13">
        <v>0</v>
      </c>
      <c r="BM30" s="13">
        <v>0</v>
      </c>
      <c r="BN30" s="13">
        <v>0</v>
      </c>
      <c r="BO30" s="13">
        <v>0</v>
      </c>
      <c r="BP30" s="13">
        <v>0</v>
      </c>
      <c r="BQ30" s="13">
        <v>0</v>
      </c>
      <c r="BR30" s="13">
        <v>0</v>
      </c>
      <c r="BS30" s="13">
        <v>0</v>
      </c>
      <c r="BT30" s="13">
        <v>0</v>
      </c>
    </row>
    <row r="31" spans="1:72" s="11" customFormat="1" ht="13.5" customHeight="1" x14ac:dyDescent="0.35">
      <c r="A31" s="20" t="s">
        <v>75</v>
      </c>
      <c r="B31" s="13">
        <v>0.6</v>
      </c>
      <c r="C31" s="13"/>
      <c r="D31" s="13"/>
      <c r="E31" s="13">
        <f>B31+C31-D31</f>
        <v>0.6</v>
      </c>
      <c r="F31" s="13">
        <v>3</v>
      </c>
      <c r="G31" s="14">
        <v>40</v>
      </c>
      <c r="H31" s="13">
        <f t="shared" si="10"/>
        <v>2.6</v>
      </c>
      <c r="I31" s="19">
        <f t="shared" si="3"/>
        <v>0</v>
      </c>
      <c r="J31" s="17"/>
      <c r="K31" s="13">
        <v>2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9"/>
      <c r="AE31" s="17">
        <f>24/40</f>
        <v>0.6</v>
      </c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9"/>
      <c r="AZ31" s="17">
        <v>0</v>
      </c>
      <c r="BA31" s="13"/>
      <c r="BB31" s="13">
        <v>0</v>
      </c>
      <c r="BC31" s="13">
        <v>0</v>
      </c>
      <c r="BD31" s="13">
        <v>0</v>
      </c>
      <c r="BE31" s="13">
        <v>0</v>
      </c>
      <c r="BF31" s="13">
        <v>0</v>
      </c>
      <c r="BG31" s="13">
        <v>0</v>
      </c>
      <c r="BH31" s="13">
        <v>0</v>
      </c>
      <c r="BI31" s="13">
        <v>0</v>
      </c>
      <c r="BJ31" s="13">
        <v>0</v>
      </c>
      <c r="BK31" s="13"/>
      <c r="BL31" s="13"/>
      <c r="BM31" s="13"/>
      <c r="BN31" s="13"/>
      <c r="BO31" s="13"/>
      <c r="BP31" s="13"/>
      <c r="BQ31" s="13"/>
      <c r="BR31" s="13"/>
      <c r="BS31" s="13"/>
      <c r="BT31" s="13"/>
    </row>
    <row r="32" spans="1:72" s="11" customFormat="1" ht="14.5" x14ac:dyDescent="0.35">
      <c r="A32" s="11" t="s">
        <v>59</v>
      </c>
      <c r="B32" s="13">
        <v>1</v>
      </c>
      <c r="C32" s="13"/>
      <c r="D32" s="13"/>
      <c r="E32" s="13">
        <f t="shared" si="1"/>
        <v>1</v>
      </c>
      <c r="F32" s="13">
        <f>SUM(J32:AD32)</f>
        <v>6</v>
      </c>
      <c r="G32" s="13">
        <v>37.5</v>
      </c>
      <c r="H32" s="13">
        <f>(G32*52)/2080*SUM(J32:AD32)+SUM(AE32:AY32)</f>
        <v>5.625</v>
      </c>
      <c r="I32" s="19">
        <f t="shared" si="3"/>
        <v>0</v>
      </c>
      <c r="J32" s="17">
        <v>1</v>
      </c>
      <c r="K32" s="13"/>
      <c r="L32" s="13">
        <v>3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>
        <v>1.5</v>
      </c>
      <c r="Y32" s="13"/>
      <c r="Z32" s="13">
        <v>0.5</v>
      </c>
      <c r="AA32" s="13"/>
      <c r="AB32" s="13"/>
      <c r="AC32" s="13"/>
      <c r="AD32" s="19"/>
      <c r="AE32" s="17">
        <v>0</v>
      </c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9"/>
      <c r="AZ32" s="17">
        <v>0</v>
      </c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</row>
    <row r="33" spans="1:72" s="11" customFormat="1" ht="14.5" x14ac:dyDescent="0.35">
      <c r="A33" s="11" t="s">
        <v>76</v>
      </c>
      <c r="B33" s="13">
        <v>8</v>
      </c>
      <c r="C33" s="13">
        <v>1</v>
      </c>
      <c r="D33" s="13"/>
      <c r="E33" s="13">
        <f t="shared" si="1"/>
        <v>9</v>
      </c>
      <c r="F33" s="13">
        <f>SUM(J33:AD33)+0</f>
        <v>100</v>
      </c>
      <c r="G33" s="14">
        <v>40</v>
      </c>
      <c r="H33" s="13">
        <f>(G33*52)/2080*SUM(J33:AD33)+SUM(AE33:AY33)</f>
        <v>100</v>
      </c>
      <c r="I33" s="19">
        <f t="shared" si="3"/>
        <v>0</v>
      </c>
      <c r="J33" s="17">
        <v>1</v>
      </c>
      <c r="K33" s="13">
        <v>0</v>
      </c>
      <c r="L33" s="13">
        <v>2</v>
      </c>
      <c r="M33" s="13">
        <v>8</v>
      </c>
      <c r="N33" s="13">
        <v>0</v>
      </c>
      <c r="O33" s="13"/>
      <c r="P33" s="13"/>
      <c r="Q33" s="13">
        <v>26</v>
      </c>
      <c r="R33" s="13">
        <v>0</v>
      </c>
      <c r="S33" s="13">
        <v>3</v>
      </c>
      <c r="T33" s="13">
        <v>14</v>
      </c>
      <c r="U33" s="13"/>
      <c r="V33" s="13">
        <v>5</v>
      </c>
      <c r="W33" s="13">
        <v>1</v>
      </c>
      <c r="X33" s="13">
        <v>33</v>
      </c>
      <c r="Y33" s="13">
        <v>0</v>
      </c>
      <c r="Z33" s="13">
        <v>0</v>
      </c>
      <c r="AA33" s="13">
        <v>3</v>
      </c>
      <c r="AB33" s="13">
        <v>4</v>
      </c>
      <c r="AC33" s="13">
        <v>0</v>
      </c>
      <c r="AD33" s="19"/>
      <c r="AE33" s="17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/>
      <c r="AM33" s="13">
        <v>0</v>
      </c>
      <c r="AN33" s="13"/>
      <c r="AO33" s="13">
        <v>0</v>
      </c>
      <c r="AP33" s="13">
        <v>0</v>
      </c>
      <c r="AQ33" s="13">
        <v>0</v>
      </c>
      <c r="AR33" s="13">
        <v>0</v>
      </c>
      <c r="AS33" s="13">
        <v>0</v>
      </c>
      <c r="AT33" s="13">
        <v>0</v>
      </c>
      <c r="AU33" s="13">
        <v>0</v>
      </c>
      <c r="AV33" s="13">
        <v>0</v>
      </c>
      <c r="AW33" s="13">
        <v>0</v>
      </c>
      <c r="AX33" s="13">
        <v>0</v>
      </c>
      <c r="AY33" s="19">
        <v>0</v>
      </c>
      <c r="AZ33" s="17">
        <v>0</v>
      </c>
      <c r="BA33" s="13">
        <v>0</v>
      </c>
      <c r="BB33" s="13">
        <v>0</v>
      </c>
      <c r="BC33" s="13">
        <v>0</v>
      </c>
      <c r="BD33" s="13">
        <v>0</v>
      </c>
      <c r="BE33" s="13">
        <v>0</v>
      </c>
      <c r="BF33" s="13">
        <v>0</v>
      </c>
      <c r="BG33" s="13">
        <v>0</v>
      </c>
      <c r="BH33" s="13">
        <v>0</v>
      </c>
      <c r="BI33" s="13">
        <v>0</v>
      </c>
      <c r="BJ33" s="13">
        <v>0</v>
      </c>
      <c r="BK33" s="13">
        <v>0</v>
      </c>
      <c r="BL33" s="13">
        <v>0</v>
      </c>
      <c r="BM33" s="13">
        <v>0</v>
      </c>
      <c r="BN33" s="13">
        <v>0</v>
      </c>
      <c r="BO33" s="13">
        <v>0</v>
      </c>
      <c r="BP33" s="13">
        <v>0</v>
      </c>
      <c r="BQ33" s="13">
        <v>0</v>
      </c>
      <c r="BR33" s="13">
        <v>0</v>
      </c>
      <c r="BS33" s="13">
        <v>0</v>
      </c>
      <c r="BT33" s="13">
        <v>0</v>
      </c>
    </row>
    <row r="34" spans="1:72" s="11" customFormat="1" ht="14.5" x14ac:dyDescent="0.35">
      <c r="A34" s="11" t="s">
        <v>55</v>
      </c>
      <c r="B34" s="13">
        <v>0.77</v>
      </c>
      <c r="C34" s="13"/>
      <c r="D34" s="13">
        <v>0.1</v>
      </c>
      <c r="E34" s="13">
        <f t="shared" si="1"/>
        <v>0.67</v>
      </c>
      <c r="F34" s="13">
        <f>SUM(J34:AD34)+2</f>
        <v>7</v>
      </c>
      <c r="G34" s="14">
        <v>32</v>
      </c>
      <c r="H34" s="13">
        <f>(G34*52)/2080*SUM(J34:AD34)+SUM(AE34:AY34)</f>
        <v>4.7249999999999996</v>
      </c>
      <c r="I34" s="19">
        <f t="shared" si="3"/>
        <v>0</v>
      </c>
      <c r="J34" s="17">
        <v>1</v>
      </c>
      <c r="K34" s="13"/>
      <c r="L34" s="13">
        <v>0.5</v>
      </c>
      <c r="M34" s="13"/>
      <c r="N34" s="13"/>
      <c r="O34" s="13"/>
      <c r="P34" s="13"/>
      <c r="Q34" s="13">
        <v>1</v>
      </c>
      <c r="R34" s="13"/>
      <c r="S34" s="13"/>
      <c r="T34" s="13">
        <v>0.5</v>
      </c>
      <c r="U34" s="13">
        <v>1</v>
      </c>
      <c r="V34" s="13">
        <v>0.1</v>
      </c>
      <c r="W34" s="13"/>
      <c r="X34" s="13">
        <v>0.9</v>
      </c>
      <c r="Y34" s="13"/>
      <c r="Z34" s="13"/>
      <c r="AA34" s="13"/>
      <c r="AB34" s="13"/>
      <c r="AC34" s="13"/>
      <c r="AD34" s="19"/>
      <c r="AE34" s="17">
        <v>0</v>
      </c>
      <c r="AF34" s="13"/>
      <c r="AG34" s="13"/>
      <c r="AH34" s="13"/>
      <c r="AI34" s="13">
        <v>0.125</v>
      </c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9">
        <f>24/40</f>
        <v>0.6</v>
      </c>
      <c r="AZ34" s="17">
        <v>0</v>
      </c>
      <c r="BA34" s="13"/>
      <c r="BB34" s="13"/>
      <c r="BC34" s="13"/>
      <c r="BD34" s="21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</row>
    <row r="35" spans="1:72" s="11" customFormat="1" ht="14.5" x14ac:dyDescent="0.35">
      <c r="A35" s="11" t="s">
        <v>33</v>
      </c>
      <c r="B35" s="13">
        <v>3</v>
      </c>
      <c r="C35" s="13">
        <v>2</v>
      </c>
      <c r="D35" s="13"/>
      <c r="E35" s="13">
        <f t="shared" si="1"/>
        <v>5</v>
      </c>
      <c r="F35" s="13">
        <f>SUM(J35:AD35)+2</f>
        <v>30</v>
      </c>
      <c r="G35" s="13">
        <v>37.5</v>
      </c>
      <c r="H35" s="13">
        <f t="shared" ref="H35:H45" si="11">(G35*52)/2080*SUM(J35:AD35)+SUM(AE35:AY35)</f>
        <v>26.85</v>
      </c>
      <c r="I35" s="19">
        <f t="shared" si="3"/>
        <v>0</v>
      </c>
      <c r="J35" s="17">
        <v>1</v>
      </c>
      <c r="K35" s="13"/>
      <c r="L35" s="13">
        <v>1</v>
      </c>
      <c r="M35" s="13"/>
      <c r="N35" s="13"/>
      <c r="O35" s="13">
        <v>2.25</v>
      </c>
      <c r="P35" s="13"/>
      <c r="Q35" s="13">
        <v>5</v>
      </c>
      <c r="R35" s="13"/>
      <c r="S35" s="13">
        <v>2.75</v>
      </c>
      <c r="T35" s="13">
        <v>2</v>
      </c>
      <c r="U35" s="13"/>
      <c r="V35" s="13">
        <v>5</v>
      </c>
      <c r="W35" s="13">
        <v>1</v>
      </c>
      <c r="X35" s="13">
        <v>7</v>
      </c>
      <c r="Y35" s="13"/>
      <c r="Z35" s="13"/>
      <c r="AA35" s="13"/>
      <c r="AB35" s="13"/>
      <c r="AC35" s="13"/>
      <c r="AD35" s="19">
        <v>1</v>
      </c>
      <c r="AE35" s="17">
        <v>0</v>
      </c>
      <c r="AF35" s="13"/>
      <c r="AG35" s="13"/>
      <c r="AH35" s="13"/>
      <c r="AI35" s="13"/>
      <c r="AJ35" s="13"/>
      <c r="AK35" s="13"/>
      <c r="AL35" s="13">
        <f>1*(20/40)</f>
        <v>0.5</v>
      </c>
      <c r="AM35" s="13"/>
      <c r="AN35" s="13"/>
      <c r="AO35" s="13"/>
      <c r="AP35" s="13"/>
      <c r="AQ35" s="13"/>
      <c r="AR35" s="13"/>
      <c r="AS35" s="13"/>
      <c r="AT35" s="13"/>
      <c r="AU35" s="13">
        <f>1*(4/40)</f>
        <v>0.1</v>
      </c>
      <c r="AV35" s="13"/>
      <c r="AW35" s="13"/>
      <c r="AX35" s="13"/>
      <c r="AY35" s="19"/>
      <c r="AZ35" s="17">
        <v>0</v>
      </c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</row>
    <row r="36" spans="1:72" s="11" customFormat="1" ht="15" customHeight="1" x14ac:dyDescent="0.35">
      <c r="A36" s="56" t="s">
        <v>65</v>
      </c>
      <c r="B36" s="13">
        <v>0.56000000000000005</v>
      </c>
      <c r="C36" s="13">
        <v>0.5</v>
      </c>
      <c r="D36" s="13"/>
      <c r="E36" s="13">
        <v>1</v>
      </c>
      <c r="F36" s="13">
        <v>4</v>
      </c>
      <c r="G36" s="14">
        <v>40</v>
      </c>
      <c r="H36" s="13">
        <v>4</v>
      </c>
      <c r="I36" s="19">
        <f t="shared" si="3"/>
        <v>0</v>
      </c>
      <c r="J36" s="17">
        <v>1</v>
      </c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9"/>
      <c r="AE36" s="17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9"/>
      <c r="AZ36" s="17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</row>
    <row r="37" spans="1:72" s="11" customFormat="1" ht="14.5" x14ac:dyDescent="0.35">
      <c r="A37" s="11" t="s">
        <v>81</v>
      </c>
      <c r="B37" s="13">
        <v>9</v>
      </c>
      <c r="C37" s="13">
        <v>1</v>
      </c>
      <c r="D37" s="13"/>
      <c r="E37" s="13">
        <f>B37+C37-D37</f>
        <v>10</v>
      </c>
      <c r="F37" s="13">
        <f>SUM(J37:AD37)+1</f>
        <v>81</v>
      </c>
      <c r="G37" s="14">
        <v>40</v>
      </c>
      <c r="H37" s="13">
        <f t="shared" si="11"/>
        <v>80.5</v>
      </c>
      <c r="I37" s="19">
        <f t="shared" si="3"/>
        <v>0</v>
      </c>
      <c r="J37" s="17">
        <v>1</v>
      </c>
      <c r="K37" s="13"/>
      <c r="L37" s="13">
        <v>2</v>
      </c>
      <c r="M37" s="13"/>
      <c r="N37" s="13"/>
      <c r="O37" s="13">
        <v>10</v>
      </c>
      <c r="P37" s="13">
        <v>1</v>
      </c>
      <c r="Q37" s="13">
        <v>30</v>
      </c>
      <c r="R37" s="13"/>
      <c r="S37" s="13"/>
      <c r="T37" s="13">
        <v>14</v>
      </c>
      <c r="U37" s="13"/>
      <c r="V37" s="13">
        <v>4</v>
      </c>
      <c r="W37" s="13"/>
      <c r="X37" s="13">
        <v>11</v>
      </c>
      <c r="Y37" s="13">
        <v>1</v>
      </c>
      <c r="Z37" s="13"/>
      <c r="AA37" s="13">
        <v>5</v>
      </c>
      <c r="AB37" s="13">
        <v>1</v>
      </c>
      <c r="AC37" s="13"/>
      <c r="AD37" s="19"/>
      <c r="AE37" s="17"/>
      <c r="AF37" s="13"/>
      <c r="AG37" s="13"/>
      <c r="AH37" s="13"/>
      <c r="AI37" s="13"/>
      <c r="AJ37" s="13"/>
      <c r="AK37" s="13"/>
      <c r="AL37" s="13"/>
      <c r="AM37" s="13"/>
      <c r="AN37" s="13">
        <f>20/40</f>
        <v>0.5</v>
      </c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9"/>
      <c r="AZ37" s="17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</row>
    <row r="38" spans="1:72" s="11" customFormat="1" ht="14.5" x14ac:dyDescent="0.35">
      <c r="A38" s="11" t="s">
        <v>66</v>
      </c>
      <c r="B38" s="13">
        <v>8</v>
      </c>
      <c r="C38" s="13">
        <v>1</v>
      </c>
      <c r="D38" s="13"/>
      <c r="E38" s="13">
        <f t="shared" si="1"/>
        <v>9</v>
      </c>
      <c r="F38" s="13">
        <f>SUM(J38:AD38)+2</f>
        <v>72</v>
      </c>
      <c r="G38" s="13">
        <v>37.5</v>
      </c>
      <c r="H38" s="13">
        <f t="shared" si="11"/>
        <v>66.625</v>
      </c>
      <c r="I38" s="19">
        <f t="shared" si="3"/>
        <v>0</v>
      </c>
      <c r="J38" s="17">
        <v>1</v>
      </c>
      <c r="K38" s="13">
        <v>0</v>
      </c>
      <c r="L38" s="13">
        <v>2.9</v>
      </c>
      <c r="M38" s="13">
        <v>8.0500000000000007</v>
      </c>
      <c r="N38" s="13"/>
      <c r="O38" s="13">
        <v>7.85</v>
      </c>
      <c r="P38" s="13"/>
      <c r="Q38" s="13">
        <v>9.6999999999999993</v>
      </c>
      <c r="R38" s="13">
        <v>2.1</v>
      </c>
      <c r="S38" s="13">
        <v>7</v>
      </c>
      <c r="T38" s="13">
        <v>5.75</v>
      </c>
      <c r="U38" s="13">
        <v>0</v>
      </c>
      <c r="V38" s="13">
        <v>5.25</v>
      </c>
      <c r="W38" s="13">
        <v>0</v>
      </c>
      <c r="X38" s="13">
        <v>17.25</v>
      </c>
      <c r="Y38" s="13">
        <v>0.25</v>
      </c>
      <c r="Z38" s="13">
        <v>0.25</v>
      </c>
      <c r="AA38" s="13">
        <v>1.4</v>
      </c>
      <c r="AB38" s="13">
        <v>1</v>
      </c>
      <c r="AC38" s="13">
        <v>0.25</v>
      </c>
      <c r="AD38" s="19">
        <v>0</v>
      </c>
      <c r="AE38" s="17"/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/>
      <c r="AL38" s="13">
        <v>0</v>
      </c>
      <c r="AM38" s="13">
        <v>0</v>
      </c>
      <c r="AN38" s="13">
        <v>0</v>
      </c>
      <c r="AO38" s="13">
        <v>0</v>
      </c>
      <c r="AP38" s="13">
        <v>0</v>
      </c>
      <c r="AQ38" s="13">
        <v>0</v>
      </c>
      <c r="AR38" s="13">
        <v>0</v>
      </c>
      <c r="AS38" s="13">
        <f>20/40</f>
        <v>0.5</v>
      </c>
      <c r="AT38" s="13">
        <v>0</v>
      </c>
      <c r="AU38" s="13">
        <v>0</v>
      </c>
      <c r="AV38" s="13">
        <f>20/40</f>
        <v>0.5</v>
      </c>
      <c r="AW38" s="13">
        <v>0</v>
      </c>
      <c r="AX38" s="13">
        <v>0</v>
      </c>
      <c r="AY38" s="19">
        <v>0</v>
      </c>
      <c r="AZ38" s="17">
        <v>0</v>
      </c>
      <c r="BA38" s="13">
        <v>0</v>
      </c>
      <c r="BB38" s="13">
        <v>0</v>
      </c>
      <c r="BC38" s="13">
        <v>0</v>
      </c>
      <c r="BD38" s="13">
        <v>0</v>
      </c>
      <c r="BE38" s="13">
        <v>0</v>
      </c>
      <c r="BF38" s="13">
        <v>0</v>
      </c>
      <c r="BG38" s="13">
        <v>0</v>
      </c>
      <c r="BH38" s="13">
        <v>0</v>
      </c>
      <c r="BI38" s="13">
        <v>0</v>
      </c>
      <c r="BJ38" s="13">
        <v>0</v>
      </c>
      <c r="BK38" s="13">
        <v>0</v>
      </c>
      <c r="BL38" s="13">
        <v>0</v>
      </c>
      <c r="BM38" s="13">
        <v>0</v>
      </c>
      <c r="BN38" s="13">
        <v>0</v>
      </c>
      <c r="BO38" s="13">
        <v>0</v>
      </c>
      <c r="BP38" s="13">
        <v>0</v>
      </c>
      <c r="BQ38" s="13">
        <v>0</v>
      </c>
      <c r="BR38" s="13">
        <v>0</v>
      </c>
      <c r="BS38" s="13">
        <v>0</v>
      </c>
      <c r="BT38" s="13">
        <v>0</v>
      </c>
    </row>
    <row r="39" spans="1:72" s="11" customFormat="1" ht="14.5" x14ac:dyDescent="0.35">
      <c r="A39" s="11" t="s">
        <v>46</v>
      </c>
      <c r="B39" s="13">
        <v>1</v>
      </c>
      <c r="C39" s="13">
        <v>1</v>
      </c>
      <c r="D39" s="13">
        <v>0</v>
      </c>
      <c r="E39" s="13">
        <f t="shared" si="1"/>
        <v>2</v>
      </c>
      <c r="F39" s="13">
        <f>SUM(J39:AD39)+0</f>
        <v>13</v>
      </c>
      <c r="G39" s="14">
        <v>40</v>
      </c>
      <c r="H39" s="13">
        <f t="shared" si="11"/>
        <v>13</v>
      </c>
      <c r="I39" s="19">
        <f t="shared" si="3"/>
        <v>0</v>
      </c>
      <c r="J39" s="17">
        <v>1</v>
      </c>
      <c r="K39" s="13"/>
      <c r="L39" s="13"/>
      <c r="M39" s="13">
        <v>1</v>
      </c>
      <c r="N39" s="13">
        <v>1</v>
      </c>
      <c r="O39" s="13">
        <v>1</v>
      </c>
      <c r="P39" s="13">
        <v>1</v>
      </c>
      <c r="Q39" s="13">
        <v>1</v>
      </c>
      <c r="R39" s="13"/>
      <c r="S39" s="13">
        <v>1</v>
      </c>
      <c r="T39" s="13">
        <v>1</v>
      </c>
      <c r="U39" s="13">
        <v>1</v>
      </c>
      <c r="V39" s="13">
        <v>1</v>
      </c>
      <c r="W39" s="13">
        <v>1</v>
      </c>
      <c r="X39" s="13">
        <v>2</v>
      </c>
      <c r="Y39" s="13"/>
      <c r="Z39" s="13"/>
      <c r="AA39" s="13"/>
      <c r="AB39" s="13"/>
      <c r="AC39" s="13"/>
      <c r="AD39" s="19"/>
      <c r="AE39" s="17"/>
      <c r="AF39" s="13">
        <v>0</v>
      </c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9"/>
      <c r="AZ39" s="17"/>
      <c r="BA39" s="13">
        <v>0</v>
      </c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</row>
    <row r="40" spans="1:72" s="11" customFormat="1" ht="14.5" x14ac:dyDescent="0.35">
      <c r="A40" s="11" t="s">
        <v>53</v>
      </c>
      <c r="B40" s="13">
        <v>3</v>
      </c>
      <c r="C40" s="13">
        <v>1</v>
      </c>
      <c r="D40" s="13">
        <v>0</v>
      </c>
      <c r="E40" s="13">
        <f t="shared" si="1"/>
        <v>4</v>
      </c>
      <c r="F40" s="13">
        <f>SUM(J40:AD40)+0</f>
        <v>31</v>
      </c>
      <c r="G40" s="14">
        <v>40</v>
      </c>
      <c r="H40" s="13">
        <f t="shared" si="11"/>
        <v>31</v>
      </c>
      <c r="I40" s="19">
        <f t="shared" si="3"/>
        <v>0</v>
      </c>
      <c r="J40" s="17">
        <v>1</v>
      </c>
      <c r="K40" s="13"/>
      <c r="L40" s="13"/>
      <c r="M40" s="13">
        <v>1</v>
      </c>
      <c r="N40" s="13">
        <v>0</v>
      </c>
      <c r="O40" s="13">
        <v>8</v>
      </c>
      <c r="P40" s="13">
        <v>0</v>
      </c>
      <c r="Q40" s="13">
        <v>2</v>
      </c>
      <c r="R40" s="13">
        <v>0</v>
      </c>
      <c r="S40" s="13"/>
      <c r="T40" s="13">
        <v>4</v>
      </c>
      <c r="U40" s="13">
        <v>0</v>
      </c>
      <c r="V40" s="13">
        <v>5</v>
      </c>
      <c r="W40" s="13">
        <v>0</v>
      </c>
      <c r="X40" s="13">
        <v>4</v>
      </c>
      <c r="Y40" s="13">
        <v>1</v>
      </c>
      <c r="Z40" s="13">
        <v>0</v>
      </c>
      <c r="AA40" s="13">
        <v>2</v>
      </c>
      <c r="AB40" s="13">
        <v>0</v>
      </c>
      <c r="AC40" s="13">
        <v>0</v>
      </c>
      <c r="AD40" s="19">
        <v>3</v>
      </c>
      <c r="AE40" s="17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  <c r="AP40" s="13">
        <v>0</v>
      </c>
      <c r="AQ40" s="13"/>
      <c r="AR40" s="13">
        <v>0</v>
      </c>
      <c r="AS40" s="13">
        <v>0</v>
      </c>
      <c r="AT40" s="13">
        <v>0</v>
      </c>
      <c r="AU40" s="13"/>
      <c r="AV40" s="13">
        <v>0</v>
      </c>
      <c r="AW40" s="13">
        <v>0</v>
      </c>
      <c r="AX40" s="13">
        <v>0</v>
      </c>
      <c r="AY40" s="19">
        <v>0</v>
      </c>
      <c r="AZ40" s="17">
        <v>0</v>
      </c>
      <c r="BA40" s="13">
        <v>0</v>
      </c>
      <c r="BB40" s="13">
        <v>0</v>
      </c>
      <c r="BC40" s="13">
        <v>0</v>
      </c>
      <c r="BD40" s="13">
        <v>0</v>
      </c>
      <c r="BE40" s="13">
        <v>0</v>
      </c>
      <c r="BF40" s="13">
        <v>0</v>
      </c>
      <c r="BG40" s="13">
        <v>0</v>
      </c>
      <c r="BH40" s="13">
        <v>0</v>
      </c>
      <c r="BI40" s="13">
        <v>0</v>
      </c>
      <c r="BJ40" s="13">
        <v>0</v>
      </c>
      <c r="BK40" s="13">
        <v>0</v>
      </c>
      <c r="BL40" s="13"/>
      <c r="BM40" s="13">
        <v>0</v>
      </c>
      <c r="BN40" s="13">
        <v>0</v>
      </c>
      <c r="BO40" s="13">
        <v>0</v>
      </c>
      <c r="BP40" s="13">
        <v>0</v>
      </c>
      <c r="BQ40" s="13">
        <v>0</v>
      </c>
      <c r="BR40" s="13">
        <v>0</v>
      </c>
      <c r="BS40" s="13">
        <v>0</v>
      </c>
      <c r="BT40" s="13">
        <v>0</v>
      </c>
    </row>
    <row r="41" spans="1:72" s="11" customFormat="1" ht="14.5" x14ac:dyDescent="0.35">
      <c r="A41" s="11" t="s">
        <v>58</v>
      </c>
      <c r="B41" s="13">
        <v>0.4</v>
      </c>
      <c r="C41" s="13"/>
      <c r="D41" s="13"/>
      <c r="E41" s="13">
        <f t="shared" si="1"/>
        <v>0.4</v>
      </c>
      <c r="F41" s="13">
        <v>3</v>
      </c>
      <c r="G41" s="14">
        <v>35</v>
      </c>
      <c r="H41" s="13">
        <f>(G41*52)/2080*SUM(J41:AD41)+SUM(AE41:AY41)</f>
        <v>2.4125000000000001</v>
      </c>
      <c r="I41" s="19">
        <f t="shared" si="3"/>
        <v>8.1250000000000003E-2</v>
      </c>
      <c r="J41" s="17">
        <v>1</v>
      </c>
      <c r="K41" s="13"/>
      <c r="L41" s="13">
        <v>1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9"/>
      <c r="AE41" s="17"/>
      <c r="AF41" s="13">
        <f>22.5/40</f>
        <v>0.5625</v>
      </c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>
        <f>4/40</f>
        <v>0.1</v>
      </c>
      <c r="AV41" s="13"/>
      <c r="AW41" s="13"/>
      <c r="AX41" s="13"/>
      <c r="AY41" s="19"/>
      <c r="AZ41" s="17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>
        <f>3.25/40</f>
        <v>8.1250000000000003E-2</v>
      </c>
      <c r="BO41" s="13"/>
      <c r="BP41" s="13"/>
      <c r="BQ41" s="13"/>
      <c r="BR41" s="13"/>
      <c r="BS41" s="13"/>
      <c r="BT41" s="13"/>
    </row>
    <row r="42" spans="1:72" s="11" customFormat="1" ht="14.5" x14ac:dyDescent="0.35">
      <c r="A42" s="11" t="s">
        <v>41</v>
      </c>
      <c r="B42" s="13">
        <v>1.25</v>
      </c>
      <c r="C42" s="13"/>
      <c r="D42" s="13"/>
      <c r="E42" s="13">
        <f t="shared" si="1"/>
        <v>1.25</v>
      </c>
      <c r="F42" s="13">
        <f t="shared" ref="F42" si="12">SUM(J42:AY42)</f>
        <v>11</v>
      </c>
      <c r="G42" s="14">
        <v>40</v>
      </c>
      <c r="H42" s="13">
        <f t="shared" si="11"/>
        <v>11</v>
      </c>
      <c r="I42" s="19">
        <f>SUM(AZ42:BT42)</f>
        <v>0</v>
      </c>
      <c r="J42" s="17">
        <v>1</v>
      </c>
      <c r="K42" s="13">
        <v>3</v>
      </c>
      <c r="L42" s="13">
        <v>1</v>
      </c>
      <c r="M42" s="13">
        <v>2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>
        <v>2</v>
      </c>
      <c r="Y42" s="13"/>
      <c r="Z42" s="13">
        <v>1</v>
      </c>
      <c r="AA42" s="13"/>
      <c r="AB42" s="13"/>
      <c r="AC42" s="13"/>
      <c r="AD42" s="19">
        <v>1</v>
      </c>
      <c r="AE42" s="17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  <c r="AP42" s="13">
        <v>0</v>
      </c>
      <c r="AQ42" s="13">
        <v>0</v>
      </c>
      <c r="AR42" s="13">
        <v>0</v>
      </c>
      <c r="AS42" s="13">
        <v>0</v>
      </c>
      <c r="AT42" s="13"/>
      <c r="AU42" s="13">
        <v>0</v>
      </c>
      <c r="AV42" s="13">
        <v>0</v>
      </c>
      <c r="AW42" s="13">
        <v>0</v>
      </c>
      <c r="AX42" s="13">
        <v>0</v>
      </c>
      <c r="AY42" s="19">
        <v>0</v>
      </c>
      <c r="AZ42" s="17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</row>
    <row r="43" spans="1:72" s="11" customFormat="1" ht="16.5" customHeight="1" x14ac:dyDescent="0.35">
      <c r="A43" s="11" t="s">
        <v>57</v>
      </c>
      <c r="B43" s="13">
        <v>2</v>
      </c>
      <c r="C43" s="13">
        <v>1</v>
      </c>
      <c r="D43" s="13"/>
      <c r="E43" s="13">
        <f t="shared" si="1"/>
        <v>3</v>
      </c>
      <c r="F43" s="13">
        <f>SUM(J43:AD43)+2</f>
        <v>33</v>
      </c>
      <c r="G43" s="14">
        <v>40</v>
      </c>
      <c r="H43" s="13">
        <f t="shared" si="11"/>
        <v>31.5</v>
      </c>
      <c r="I43" s="19">
        <f t="shared" si="3"/>
        <v>0</v>
      </c>
      <c r="J43" s="17">
        <v>0.5</v>
      </c>
      <c r="K43" s="13">
        <v>0</v>
      </c>
      <c r="L43" s="13">
        <v>1</v>
      </c>
      <c r="M43" s="13">
        <v>0</v>
      </c>
      <c r="N43" s="13">
        <v>0</v>
      </c>
      <c r="O43" s="13">
        <v>4</v>
      </c>
      <c r="P43" s="13">
        <v>0</v>
      </c>
      <c r="Q43" s="13">
        <v>2</v>
      </c>
      <c r="R43" s="13">
        <v>0</v>
      </c>
      <c r="S43" s="13">
        <v>3</v>
      </c>
      <c r="T43" s="13">
        <v>1</v>
      </c>
      <c r="U43" s="13">
        <v>1</v>
      </c>
      <c r="V43" s="13">
        <v>0</v>
      </c>
      <c r="W43" s="13"/>
      <c r="X43" s="13">
        <v>15.5</v>
      </c>
      <c r="Y43" s="13">
        <v>0</v>
      </c>
      <c r="Z43" s="13">
        <v>0</v>
      </c>
      <c r="AA43" s="13">
        <v>1</v>
      </c>
      <c r="AB43" s="13">
        <v>0</v>
      </c>
      <c r="AC43" s="13">
        <v>0</v>
      </c>
      <c r="AD43" s="19">
        <v>2</v>
      </c>
      <c r="AE43" s="17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/>
      <c r="AL43" s="13">
        <f>10/40</f>
        <v>0.25</v>
      </c>
      <c r="AM43" s="13">
        <v>0</v>
      </c>
      <c r="AN43" s="13">
        <v>0</v>
      </c>
      <c r="AO43" s="13">
        <v>0</v>
      </c>
      <c r="AP43" s="13">
        <v>0</v>
      </c>
      <c r="AQ43" s="13">
        <v>0</v>
      </c>
      <c r="AR43" s="13">
        <v>0</v>
      </c>
      <c r="AS43" s="13">
        <f>10/40</f>
        <v>0.25</v>
      </c>
      <c r="AT43" s="13">
        <v>0</v>
      </c>
      <c r="AU43" s="13">
        <v>0</v>
      </c>
      <c r="AV43" s="13">
        <v>0</v>
      </c>
      <c r="AW43" s="13">
        <v>0</v>
      </c>
      <c r="AX43" s="13">
        <v>0</v>
      </c>
      <c r="AY43" s="19"/>
      <c r="AZ43" s="17">
        <v>0</v>
      </c>
      <c r="BA43" s="13">
        <v>0</v>
      </c>
      <c r="BB43" s="13">
        <v>0</v>
      </c>
      <c r="BC43" s="13">
        <v>0</v>
      </c>
      <c r="BD43" s="13">
        <v>0</v>
      </c>
      <c r="BE43" s="13">
        <v>0</v>
      </c>
      <c r="BF43" s="13">
        <v>0</v>
      </c>
      <c r="BG43" s="13">
        <v>0</v>
      </c>
      <c r="BH43" s="13">
        <v>0</v>
      </c>
      <c r="BI43" s="13">
        <v>0</v>
      </c>
      <c r="BJ43" s="13">
        <v>0</v>
      </c>
      <c r="BK43" s="13">
        <v>0</v>
      </c>
      <c r="BL43" s="13">
        <v>0</v>
      </c>
      <c r="BM43" s="13">
        <v>0</v>
      </c>
      <c r="BN43" s="13">
        <v>0</v>
      </c>
      <c r="BO43" s="13">
        <v>0</v>
      </c>
      <c r="BP43" s="13">
        <v>0</v>
      </c>
      <c r="BQ43" s="13">
        <v>0</v>
      </c>
      <c r="BR43" s="13">
        <v>0</v>
      </c>
      <c r="BS43" s="13">
        <v>0</v>
      </c>
      <c r="BT43" s="13">
        <v>0</v>
      </c>
    </row>
    <row r="44" spans="1:72" s="11" customFormat="1" ht="14.5" x14ac:dyDescent="0.35">
      <c r="A44" s="11" t="s">
        <v>34</v>
      </c>
      <c r="B44" s="13">
        <v>1</v>
      </c>
      <c r="C44" s="13"/>
      <c r="D44" s="13">
        <v>0.1</v>
      </c>
      <c r="E44" s="13">
        <f t="shared" si="1"/>
        <v>0.9</v>
      </c>
      <c r="F44" s="13">
        <f>SUM(J44:AD44)+2</f>
        <v>12</v>
      </c>
      <c r="G44" s="14">
        <v>40</v>
      </c>
      <c r="H44" s="13">
        <f t="shared" si="11"/>
        <v>10.3125</v>
      </c>
      <c r="I44" s="19">
        <f t="shared" si="3"/>
        <v>0</v>
      </c>
      <c r="J44" s="17">
        <v>1</v>
      </c>
      <c r="K44" s="13">
        <v>4</v>
      </c>
      <c r="L44" s="13"/>
      <c r="M44" s="13"/>
      <c r="N44" s="13"/>
      <c r="O44" s="13"/>
      <c r="P44" s="13"/>
      <c r="Q44" s="13"/>
      <c r="R44" s="13"/>
      <c r="S44" s="13">
        <v>1</v>
      </c>
      <c r="T44" s="13"/>
      <c r="U44" s="13"/>
      <c r="V44" s="13">
        <v>2</v>
      </c>
      <c r="W44" s="13"/>
      <c r="X44" s="13">
        <v>2</v>
      </c>
      <c r="Y44" s="13"/>
      <c r="Z44" s="13"/>
      <c r="AA44" s="13"/>
      <c r="AB44" s="13"/>
      <c r="AC44" s="13"/>
      <c r="AD44" s="19"/>
      <c r="AE44" s="17">
        <v>0</v>
      </c>
      <c r="AF44" s="13">
        <v>0</v>
      </c>
      <c r="AG44" s="13">
        <v>0</v>
      </c>
      <c r="AH44" s="13">
        <v>0</v>
      </c>
      <c r="AI44" s="13">
        <f>1*(10/160)</f>
        <v>6.25E-2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  <c r="AP44" s="13">
        <f>1*10/40</f>
        <v>0.25</v>
      </c>
      <c r="AQ44" s="13">
        <v>0</v>
      </c>
      <c r="AR44" s="13">
        <v>0</v>
      </c>
      <c r="AS44" s="13">
        <v>0</v>
      </c>
      <c r="AT44" s="13">
        <v>0</v>
      </c>
      <c r="AU44" s="13">
        <v>0</v>
      </c>
      <c r="AV44" s="13">
        <v>0</v>
      </c>
      <c r="AW44" s="13">
        <v>0</v>
      </c>
      <c r="AX44" s="13">
        <v>0</v>
      </c>
      <c r="AY44" s="19">
        <v>0</v>
      </c>
      <c r="AZ44" s="17">
        <v>0</v>
      </c>
      <c r="BA44" s="13">
        <v>0</v>
      </c>
      <c r="BB44" s="13">
        <v>0</v>
      </c>
      <c r="BC44" s="13">
        <v>0</v>
      </c>
      <c r="BD44" s="13">
        <v>0</v>
      </c>
      <c r="BE44" s="13">
        <v>0</v>
      </c>
      <c r="BF44" s="13">
        <v>0</v>
      </c>
      <c r="BG44" s="13">
        <v>0</v>
      </c>
      <c r="BH44" s="13">
        <v>0</v>
      </c>
      <c r="BI44" s="13">
        <v>0</v>
      </c>
      <c r="BJ44" s="13">
        <v>0</v>
      </c>
      <c r="BK44" s="13">
        <v>0</v>
      </c>
      <c r="BL44" s="13">
        <v>0</v>
      </c>
      <c r="BM44" s="13">
        <v>0</v>
      </c>
      <c r="BN44" s="13">
        <v>0</v>
      </c>
      <c r="BO44" s="13">
        <v>0</v>
      </c>
      <c r="BP44" s="13">
        <v>0</v>
      </c>
      <c r="BQ44" s="13">
        <v>0</v>
      </c>
      <c r="BR44" s="13">
        <v>0</v>
      </c>
      <c r="BS44" s="13">
        <v>0</v>
      </c>
      <c r="BT44" s="13">
        <v>0</v>
      </c>
    </row>
    <row r="45" spans="1:72" s="11" customFormat="1" ht="14.5" x14ac:dyDescent="0.35">
      <c r="A45" s="52" t="s">
        <v>56</v>
      </c>
      <c r="B45" s="22">
        <v>4</v>
      </c>
      <c r="C45" s="22">
        <v>1</v>
      </c>
      <c r="D45" s="22">
        <v>0</v>
      </c>
      <c r="E45" s="22">
        <f t="shared" si="1"/>
        <v>5</v>
      </c>
      <c r="F45" s="13">
        <f t="shared" ref="F45" si="13">SUM(J45:AY45)</f>
        <v>37</v>
      </c>
      <c r="G45" s="23">
        <v>40</v>
      </c>
      <c r="H45" s="13">
        <f t="shared" si="11"/>
        <v>37</v>
      </c>
      <c r="I45" s="24">
        <f t="shared" si="3"/>
        <v>0</v>
      </c>
      <c r="J45" s="25">
        <v>1</v>
      </c>
      <c r="K45" s="22"/>
      <c r="L45" s="22">
        <v>6</v>
      </c>
      <c r="M45" s="22"/>
      <c r="N45" s="22"/>
      <c r="O45" s="22">
        <v>4.75</v>
      </c>
      <c r="P45" s="22">
        <v>1</v>
      </c>
      <c r="Q45" s="22">
        <v>3.5</v>
      </c>
      <c r="R45" s="22"/>
      <c r="S45" s="22">
        <v>2.75</v>
      </c>
      <c r="T45" s="22">
        <v>4.25</v>
      </c>
      <c r="U45" s="22"/>
      <c r="V45" s="22">
        <v>1.75</v>
      </c>
      <c r="W45" s="22"/>
      <c r="X45" s="22">
        <v>11</v>
      </c>
      <c r="Y45" s="22">
        <v>1</v>
      </c>
      <c r="Z45" s="22"/>
      <c r="AA45" s="22"/>
      <c r="AB45" s="22"/>
      <c r="AC45" s="22"/>
      <c r="AD45" s="24"/>
      <c r="AE45" s="25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4"/>
      <c r="AZ45" s="25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</row>
    <row r="46" spans="1:72" s="8" customFormat="1" ht="14.5" x14ac:dyDescent="0.35">
      <c r="A46" s="44" t="s">
        <v>36</v>
      </c>
      <c r="B46" s="42">
        <f>SUM(B3:B45)</f>
        <v>112.47999999999999</v>
      </c>
      <c r="C46" s="26">
        <f>SUM(C4:C45)</f>
        <v>15.75</v>
      </c>
      <c r="D46" s="26">
        <f>SUM(D4:D45)</f>
        <v>0.33</v>
      </c>
      <c r="E46" s="26">
        <f t="shared" si="1"/>
        <v>127.89999999999999</v>
      </c>
      <c r="F46" s="26">
        <f>SUM(F3:F45)</f>
        <v>1068</v>
      </c>
      <c r="G46" s="27"/>
      <c r="H46" s="26">
        <f t="shared" ref="H46:AM46" si="14">SUM(H3:H45)</f>
        <v>1042.2750000000001</v>
      </c>
      <c r="I46" s="28">
        <f t="shared" si="14"/>
        <v>3.15625</v>
      </c>
      <c r="J46" s="29">
        <f t="shared" si="14"/>
        <v>40.5</v>
      </c>
      <c r="K46" s="26">
        <f t="shared" si="14"/>
        <v>142</v>
      </c>
      <c r="L46" s="26">
        <f t="shared" si="14"/>
        <v>77.900000000000006</v>
      </c>
      <c r="M46" s="26">
        <f t="shared" si="14"/>
        <v>60.05</v>
      </c>
      <c r="N46" s="26">
        <f t="shared" si="14"/>
        <v>6</v>
      </c>
      <c r="O46" s="26">
        <f t="shared" si="14"/>
        <v>60.35</v>
      </c>
      <c r="P46" s="26">
        <f t="shared" si="14"/>
        <v>8.5</v>
      </c>
      <c r="Q46" s="26">
        <f t="shared" si="14"/>
        <v>116.2</v>
      </c>
      <c r="R46" s="26">
        <f t="shared" si="14"/>
        <v>2.1</v>
      </c>
      <c r="S46" s="26">
        <f t="shared" si="14"/>
        <v>47.25</v>
      </c>
      <c r="T46" s="26">
        <f t="shared" si="14"/>
        <v>99.25</v>
      </c>
      <c r="U46" s="26">
        <f t="shared" si="14"/>
        <v>6</v>
      </c>
      <c r="V46" s="26">
        <f t="shared" si="14"/>
        <v>48.1</v>
      </c>
      <c r="W46" s="26">
        <f t="shared" si="14"/>
        <v>13</v>
      </c>
      <c r="X46" s="26">
        <f t="shared" si="14"/>
        <v>193.4</v>
      </c>
      <c r="Y46" s="26">
        <f t="shared" si="14"/>
        <v>9.75</v>
      </c>
      <c r="Z46" s="26">
        <f t="shared" si="14"/>
        <v>1.75</v>
      </c>
      <c r="AA46" s="26">
        <f t="shared" si="14"/>
        <v>22.65</v>
      </c>
      <c r="AB46" s="26">
        <f t="shared" si="14"/>
        <v>33</v>
      </c>
      <c r="AC46" s="26">
        <f t="shared" si="14"/>
        <v>4.25</v>
      </c>
      <c r="AD46" s="28">
        <f t="shared" si="14"/>
        <v>44</v>
      </c>
      <c r="AE46" s="29">
        <f t="shared" si="14"/>
        <v>1</v>
      </c>
      <c r="AF46" s="26">
        <f t="shared" si="14"/>
        <v>2.2625000000000002</v>
      </c>
      <c r="AG46" s="26">
        <f t="shared" si="14"/>
        <v>0.5</v>
      </c>
      <c r="AH46" s="26">
        <f t="shared" si="14"/>
        <v>1.425</v>
      </c>
      <c r="AI46" s="26">
        <f t="shared" si="14"/>
        <v>1.7625</v>
      </c>
      <c r="AJ46" s="26">
        <f t="shared" si="14"/>
        <v>0</v>
      </c>
      <c r="AK46" s="26">
        <f t="shared" si="14"/>
        <v>0</v>
      </c>
      <c r="AL46" s="26">
        <f t="shared" si="14"/>
        <v>0.75</v>
      </c>
      <c r="AM46" s="26">
        <f t="shared" si="14"/>
        <v>0</v>
      </c>
      <c r="AN46" s="26">
        <f t="shared" ref="AN46:BS46" si="15">SUM(AN3:AN45)</f>
        <v>1.125</v>
      </c>
      <c r="AO46" s="26">
        <f t="shared" si="15"/>
        <v>0</v>
      </c>
      <c r="AP46" s="26">
        <f t="shared" si="15"/>
        <v>0.25</v>
      </c>
      <c r="AQ46" s="26">
        <f t="shared" si="15"/>
        <v>0.5</v>
      </c>
      <c r="AR46" s="26">
        <f t="shared" si="15"/>
        <v>0</v>
      </c>
      <c r="AS46" s="26">
        <f t="shared" si="15"/>
        <v>1.35</v>
      </c>
      <c r="AT46" s="26">
        <f t="shared" si="15"/>
        <v>0.8</v>
      </c>
      <c r="AU46" s="26">
        <f t="shared" si="15"/>
        <v>0.2</v>
      </c>
      <c r="AV46" s="26">
        <f t="shared" si="15"/>
        <v>0.5</v>
      </c>
      <c r="AW46" s="26">
        <f t="shared" si="15"/>
        <v>0</v>
      </c>
      <c r="AX46" s="26">
        <f t="shared" si="15"/>
        <v>0</v>
      </c>
      <c r="AY46" s="28">
        <f t="shared" si="15"/>
        <v>0.6</v>
      </c>
      <c r="AZ46" s="29">
        <f t="shared" si="15"/>
        <v>0</v>
      </c>
      <c r="BA46" s="26">
        <f t="shared" si="15"/>
        <v>0</v>
      </c>
      <c r="BB46" s="26">
        <f t="shared" si="15"/>
        <v>0</v>
      </c>
      <c r="BC46" s="26">
        <f t="shared" si="15"/>
        <v>0</v>
      </c>
      <c r="BD46" s="26">
        <f t="shared" si="15"/>
        <v>0.25</v>
      </c>
      <c r="BE46" s="26">
        <f t="shared" si="15"/>
        <v>0</v>
      </c>
      <c r="BF46" s="26">
        <f t="shared" si="15"/>
        <v>0</v>
      </c>
      <c r="BG46" s="26">
        <f t="shared" si="15"/>
        <v>0</v>
      </c>
      <c r="BH46" s="26">
        <f t="shared" si="15"/>
        <v>0</v>
      </c>
      <c r="BI46" s="26">
        <f t="shared" si="15"/>
        <v>0</v>
      </c>
      <c r="BJ46" s="26">
        <f t="shared" si="15"/>
        <v>0</v>
      </c>
      <c r="BK46" s="26">
        <f t="shared" si="15"/>
        <v>0</v>
      </c>
      <c r="BL46" s="26">
        <f t="shared" si="15"/>
        <v>0</v>
      </c>
      <c r="BM46" s="26">
        <f t="shared" si="15"/>
        <v>0</v>
      </c>
      <c r="BN46" s="26">
        <f t="shared" si="15"/>
        <v>8.1250000000000003E-2</v>
      </c>
      <c r="BO46" s="26">
        <f t="shared" si="15"/>
        <v>1.325</v>
      </c>
      <c r="BP46" s="26">
        <f t="shared" si="15"/>
        <v>1.5</v>
      </c>
      <c r="BQ46" s="26">
        <f t="shared" si="15"/>
        <v>0</v>
      </c>
      <c r="BR46" s="26">
        <f t="shared" si="15"/>
        <v>0</v>
      </c>
      <c r="BS46" s="26">
        <f t="shared" si="15"/>
        <v>0</v>
      </c>
      <c r="BT46" s="26">
        <f t="shared" ref="BT46" si="16">SUM(BT3:BT45)</f>
        <v>0</v>
      </c>
    </row>
    <row r="47" spans="1:72" ht="16.5" customHeight="1" x14ac:dyDescent="0.35">
      <c r="A47" s="50" t="s">
        <v>42</v>
      </c>
      <c r="B47" s="41"/>
      <c r="C47" s="41"/>
      <c r="D47" s="55"/>
    </row>
    <row r="48" spans="1:72" s="9" customFormat="1" ht="14.5" x14ac:dyDescent="0.35">
      <c r="A48" s="54"/>
      <c r="B48" s="43"/>
      <c r="C48" s="38"/>
      <c r="D48" s="38"/>
      <c r="E48" s="38"/>
      <c r="F48" s="38"/>
      <c r="G48" s="38"/>
      <c r="H48" s="38"/>
      <c r="I48" s="47"/>
      <c r="J48" s="48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</row>
    <row r="49" spans="1:72" s="9" customFormat="1" ht="14.5" customHeight="1" x14ac:dyDescent="0.35">
      <c r="B49" s="43"/>
      <c r="C49" s="38"/>
      <c r="D49" s="38"/>
      <c r="E49" s="38"/>
      <c r="F49" s="38"/>
      <c r="G49" s="38"/>
      <c r="H49" s="38"/>
      <c r="I49" s="47"/>
      <c r="J49" s="48"/>
      <c r="K49" s="39"/>
      <c r="L49" s="39"/>
      <c r="M49" s="39"/>
      <c r="N49" s="39"/>
      <c r="O49" s="51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</row>
    <row r="50" spans="1:72" ht="21" customHeight="1" x14ac:dyDescent="0.35">
      <c r="A50" s="49"/>
      <c r="B50" s="38"/>
      <c r="C50" s="38"/>
      <c r="D50" s="38"/>
      <c r="E50" s="38"/>
      <c r="F50" s="38"/>
      <c r="G50" s="38"/>
      <c r="H50" s="38"/>
      <c r="I50" s="47"/>
      <c r="J50" s="48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</row>
    <row r="51" spans="1:72" x14ac:dyDescent="0.3">
      <c r="A51" s="37"/>
    </row>
  </sheetData>
  <sortState ref="A7:CA54">
    <sortCondition ref="A7:A54"/>
  </sortState>
  <mergeCells count="6">
    <mergeCell ref="AZ1:BT1"/>
    <mergeCell ref="A1:A2"/>
    <mergeCell ref="F1:I1"/>
    <mergeCell ref="B1:E1"/>
    <mergeCell ref="J1:AD1"/>
    <mergeCell ref="AE1:AY1"/>
  </mergeCells>
  <phoneticPr fontId="0" type="noConversion"/>
  <conditionalFormatting sqref="K2:BT2 F1:J1 AE1 AZ1">
    <cfRule type="cellIs" dxfId="7" priority="25" operator="equal">
      <formula>0</formula>
    </cfRule>
  </conditionalFormatting>
  <conditionalFormatting sqref="B1">
    <cfRule type="cellIs" dxfId="6" priority="24" operator="equal">
      <formula>0</formula>
    </cfRule>
  </conditionalFormatting>
  <conditionalFormatting sqref="B2:E2">
    <cfRule type="cellIs" dxfId="5" priority="23" operator="equal">
      <formula>0</formula>
    </cfRule>
  </conditionalFormatting>
  <conditionalFormatting sqref="F2:I2">
    <cfRule type="cellIs" dxfId="4" priority="22" operator="equal">
      <formula>0</formula>
    </cfRule>
  </conditionalFormatting>
  <conditionalFormatting sqref="K2">
    <cfRule type="cellIs" dxfId="3" priority="21" operator="equal">
      <formula>0</formula>
    </cfRule>
  </conditionalFormatting>
  <conditionalFormatting sqref="J2">
    <cfRule type="cellIs" dxfId="2" priority="20" operator="equal">
      <formula>0</formula>
    </cfRule>
  </conditionalFormatting>
  <conditionalFormatting sqref="BQ19:XFD19 J19:BO19 J17:XFD18 AZ15:XFD15 I15:AX15 J20:XFD28 I17 I16:XFD16 A5:G8 I5:XFD8 A10:D11 E9:E11 I10:XFD14 H3:H17 F9 A3:XFD4 F10:G11 A12:G17 A29:XFD46 A18:I28">
    <cfRule type="expression" dxfId="1" priority="2">
      <formula>MOD(ROW(),2)=0</formula>
    </cfRule>
  </conditionalFormatting>
  <conditionalFormatting sqref="A9:D9 G9 I9:XFD9">
    <cfRule type="expression" dxfId="0" priority="1">
      <formula>MOD(ROW(),2)=0</formula>
    </cfRule>
  </conditionalFormatting>
  <pageMargins left="0.5" right="0.5" top="1" bottom="1" header="0.5" footer="0.5"/>
  <pageSetup scale="65" orientation="landscape" horizontalDpi="4294967293" r:id="rId1"/>
  <headerFooter alignWithMargins="0"/>
  <colBreaks count="3" manualBreakCount="3">
    <brk id="9" max="1048575" man="1"/>
    <brk id="30" max="1048575" man="1"/>
    <brk id="51" max="1048575" man="1"/>
  </colBreaks>
  <ignoredErrors>
    <ignoredError sqref="I7:I8 I14:I15 I6 C46 F36 I4 I5 I16 I38 I40 I42 I44 I30 I33 I20 I18 E46 F32" formulaRange="1"/>
    <ignoredError sqref="H24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District Crt</vt:lpstr>
      <vt:lpstr>'2023 District Crt'!Print_Titles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Dieckman, Paige</dc:creator>
  <cp:lastModifiedBy>Gonia, Cindy</cp:lastModifiedBy>
  <cp:lastPrinted>2024-04-09T17:10:34Z</cp:lastPrinted>
  <dcterms:created xsi:type="dcterms:W3CDTF">2015-03-25T20:15:16Z</dcterms:created>
  <dcterms:modified xsi:type="dcterms:W3CDTF">2024-04-10T17:03:23Z</dcterms:modified>
</cp:coreProperties>
</file>