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mc:AlternateContent xmlns:mc="http://schemas.openxmlformats.org/markup-compatibility/2006">
    <mc:Choice Requires="x15">
      <x15ac:absPath xmlns:x15ac="http://schemas.microsoft.com/office/spreadsheetml/2010/11/ac" url="K:\CFdev\webdev\caseload\content\excel\staffing\annual\"/>
    </mc:Choice>
  </mc:AlternateContent>
  <xr:revisionPtr revIDLastSave="0" documentId="8_{F3FFAB42-673B-4EA3-97A9-5435898FAF22}" xr6:coauthVersionLast="36" xr6:coauthVersionMax="36" xr10:uidLastSave="{00000000-0000-0000-0000-000000000000}"/>
  <bookViews>
    <workbookView xWindow="0" yWindow="0" windowWidth="14380" windowHeight="3910" tabRatio="521" firstSheet="1" activeTab="1" xr2:uid="{00000000-000D-0000-FFFF-FFFF00000000}"/>
  </bookViews>
  <sheets>
    <sheet name="Master + Edits" sheetId="1" state="hidden" r:id="rId1"/>
    <sheet name="2023 Municipal Staffing" sheetId="2" r:id="rId2"/>
  </sheets>
  <definedNames>
    <definedName name="_xlnm.Print_Area" localSheetId="1">'2023 Municipal Staffing'!$A$1:$BS$88</definedName>
    <definedName name="_xlnm.Print_Titles" localSheetId="1">'2023 Municipal Staffing'!$A:$A,'2023 Municipal Staffing'!$1:$2</definedName>
  </definedNames>
  <calcPr calcId="191029"/>
</workbook>
</file>

<file path=xl/calcChain.xml><?xml version="1.0" encoding="utf-8"?>
<calcChain xmlns="http://schemas.openxmlformats.org/spreadsheetml/2006/main">
  <c r="E70" i="2" l="1"/>
  <c r="E48" i="2" l="1"/>
  <c r="AS48" i="2"/>
  <c r="AJ48" i="2"/>
  <c r="AE15" i="2" l="1"/>
  <c r="E24" i="2" l="1"/>
  <c r="E76" i="2" l="1"/>
  <c r="E57" i="2"/>
  <c r="E34" i="2"/>
  <c r="E13" i="2"/>
  <c r="C84" i="2"/>
  <c r="AS76" i="2"/>
  <c r="E75" i="2"/>
  <c r="E72" i="2"/>
  <c r="AI34" i="2"/>
  <c r="E29" i="2"/>
  <c r="AG29" i="2"/>
  <c r="AY13" i="2"/>
  <c r="AP13" i="2"/>
  <c r="BN8" i="2"/>
  <c r="AS4" i="2"/>
  <c r="E69" i="2" l="1"/>
  <c r="E11" i="2" l="1"/>
  <c r="E26" i="2" l="1"/>
  <c r="E44" i="2"/>
  <c r="E65" i="2"/>
  <c r="E17" i="2"/>
  <c r="BC17" i="2"/>
  <c r="E32" i="2"/>
  <c r="AJ32" i="2"/>
  <c r="E40" i="2"/>
  <c r="E61" i="2"/>
  <c r="E8" i="2"/>
  <c r="E74" i="2"/>
  <c r="E64" i="2"/>
  <c r="E68" i="2"/>
  <c r="AE68" i="2"/>
  <c r="BN35" i="2"/>
  <c r="E35" i="2"/>
  <c r="E67" i="2"/>
  <c r="G24" i="2" l="1"/>
  <c r="AG46" i="2" l="1"/>
  <c r="AD23" i="2" l="1"/>
  <c r="AE82" i="2" l="1"/>
  <c r="G82" i="2" s="1"/>
  <c r="AG82" i="2"/>
  <c r="BC7" i="2"/>
  <c r="AE38" i="2"/>
  <c r="E54" i="2" l="1"/>
  <c r="AR54" i="2"/>
  <c r="AP54" i="2"/>
  <c r="AO9" i="2" l="1"/>
  <c r="BN38" i="2" l="1"/>
  <c r="BO17" i="2"/>
  <c r="G61" i="2"/>
  <c r="AS60" i="2"/>
  <c r="H84" i="2" l="1"/>
  <c r="E42" i="2" l="1"/>
  <c r="H70" i="2" l="1"/>
  <c r="G70" i="2"/>
  <c r="G84" i="2" l="1"/>
  <c r="AG18" i="2"/>
  <c r="G18" i="2" s="1"/>
  <c r="AG71" i="2"/>
  <c r="H40" i="2"/>
  <c r="H33" i="2"/>
  <c r="G33" i="2"/>
  <c r="E33" i="2"/>
  <c r="H26" i="2"/>
  <c r="G26" i="2"/>
  <c r="G60" i="2"/>
  <c r="G64" i="2"/>
  <c r="G54" i="2"/>
  <c r="AO41" i="2"/>
  <c r="G41" i="2" s="1"/>
  <c r="G73" i="2"/>
  <c r="E73" i="2"/>
  <c r="AZ73" i="2"/>
  <c r="BN73" i="2"/>
  <c r="BO73" i="2"/>
  <c r="AS25" i="2"/>
  <c r="G25" i="2" s="1"/>
  <c r="G83" i="2"/>
  <c r="G39" i="2"/>
  <c r="H73" i="2" l="1"/>
  <c r="G76" i="2"/>
  <c r="AG27" i="2"/>
  <c r="B73" i="2" l="1"/>
  <c r="G29" i="2" l="1"/>
  <c r="G65" i="2" l="1"/>
  <c r="B85" i="2" l="1"/>
  <c r="E79" i="2" l="1"/>
  <c r="D79" i="2"/>
  <c r="D65" i="2"/>
  <c r="G36" i="2"/>
  <c r="G37" i="2"/>
  <c r="G3" i="2" l="1"/>
  <c r="G5" i="2"/>
  <c r="G6" i="2"/>
  <c r="G7" i="2"/>
  <c r="G8" i="2"/>
  <c r="G9" i="2"/>
  <c r="G10" i="2"/>
  <c r="G11" i="2"/>
  <c r="G12" i="2"/>
  <c r="G13" i="2"/>
  <c r="G15" i="2"/>
  <c r="G16" i="2"/>
  <c r="G17" i="2"/>
  <c r="G19" i="2"/>
  <c r="G20" i="2"/>
  <c r="G30" i="2"/>
  <c r="G32" i="2"/>
  <c r="G34" i="2"/>
  <c r="G35" i="2"/>
  <c r="G43" i="2"/>
  <c r="G45" i="2"/>
  <c r="G46" i="2"/>
  <c r="G47" i="2"/>
  <c r="G49" i="2"/>
  <c r="G50" i="2"/>
  <c r="G52" i="2"/>
  <c r="G53" i="2"/>
  <c r="G55" i="2"/>
  <c r="G56" i="2"/>
  <c r="G57" i="2"/>
  <c r="G58" i="2"/>
  <c r="G67" i="2"/>
  <c r="G72" i="2"/>
  <c r="G74" i="2"/>
  <c r="G79" i="2"/>
  <c r="G80" i="2"/>
  <c r="G81" i="2"/>
  <c r="G85" i="2"/>
  <c r="G4" i="2" l="1"/>
  <c r="C87" i="2" l="1"/>
  <c r="I87" i="2"/>
  <c r="J87" i="2"/>
  <c r="K87" i="2"/>
  <c r="L87" i="2"/>
  <c r="M87" i="2"/>
  <c r="N87" i="2"/>
  <c r="O87" i="2"/>
  <c r="P87" i="2"/>
  <c r="Q87" i="2"/>
  <c r="R87" i="2"/>
  <c r="S87" i="2"/>
  <c r="T87" i="2"/>
  <c r="U87" i="2"/>
  <c r="V87" i="2"/>
  <c r="W87" i="2"/>
  <c r="X87" i="2"/>
  <c r="Y87" i="2"/>
  <c r="Z87" i="2"/>
  <c r="AA87" i="2"/>
  <c r="AB87" i="2"/>
  <c r="AC87" i="2"/>
  <c r="AK87" i="2"/>
  <c r="AP87" i="2"/>
  <c r="AQ87" i="2"/>
  <c r="AT87" i="2"/>
  <c r="AY87" i="2"/>
  <c r="AZ87" i="2"/>
  <c r="BA87" i="2"/>
  <c r="BE87" i="2"/>
  <c r="BF87" i="2"/>
  <c r="BG87" i="2"/>
  <c r="BH87" i="2"/>
  <c r="BI87" i="2"/>
  <c r="BJ87" i="2"/>
  <c r="BK87" i="2"/>
  <c r="BL87" i="2"/>
  <c r="BP87" i="2"/>
  <c r="BQ87" i="2"/>
  <c r="BR87" i="2"/>
  <c r="H15" i="2"/>
  <c r="H19" i="2"/>
  <c r="H25" i="2"/>
  <c r="E9" i="2" l="1"/>
  <c r="H79" i="2" l="1"/>
  <c r="D67" i="2" l="1"/>
  <c r="H67" i="2"/>
  <c r="B69" i="2" l="1"/>
  <c r="BS87" i="2" l="1"/>
  <c r="D80" i="2"/>
  <c r="BN85" i="2"/>
  <c r="BD85" i="2"/>
  <c r="BD87" i="2" s="1"/>
  <c r="G75" i="2" l="1"/>
  <c r="G42" i="2"/>
  <c r="G71" i="2"/>
  <c r="G69" i="2" l="1"/>
  <c r="AV87" i="2"/>
  <c r="AD51" i="2"/>
  <c r="G51" i="2" s="1"/>
  <c r="G27" i="2"/>
  <c r="B87" i="2"/>
  <c r="AL87" i="2" l="1"/>
  <c r="G21" i="2"/>
  <c r="BO43" i="2" l="1"/>
  <c r="BM43" i="2"/>
  <c r="E43" i="2"/>
  <c r="D43" i="2"/>
  <c r="D44" i="2"/>
  <c r="AD86" i="2" l="1"/>
  <c r="G86" i="2" s="1"/>
  <c r="AO87" i="2" l="1"/>
  <c r="AN87" i="2"/>
  <c r="AJ87" i="2"/>
  <c r="AI87" i="2" l="1"/>
  <c r="AU87" i="2"/>
  <c r="G68" i="2" l="1"/>
  <c r="H68" i="2"/>
  <c r="BM87" i="2"/>
  <c r="BB87" i="2"/>
  <c r="H24" i="2"/>
  <c r="H8" i="2"/>
  <c r="BN18" i="2"/>
  <c r="BC18" i="2"/>
  <c r="H18" i="2" s="1"/>
  <c r="AD78" i="2"/>
  <c r="G78" i="2" s="1"/>
  <c r="G66" i="2"/>
  <c r="AD63" i="2"/>
  <c r="G63" i="2" s="1"/>
  <c r="G59" i="2"/>
  <c r="G48" i="2"/>
  <c r="G40" i="2"/>
  <c r="AM31" i="2"/>
  <c r="G31" i="2" s="1"/>
  <c r="AH28" i="2"/>
  <c r="G28" i="2" s="1"/>
  <c r="G38" i="2"/>
  <c r="G44" i="2"/>
  <c r="E50" i="2"/>
  <c r="D19" i="2"/>
  <c r="D3" i="2"/>
  <c r="D48" i="2"/>
  <c r="D26" i="2"/>
  <c r="D74" i="2"/>
  <c r="D75" i="2"/>
  <c r="D76" i="2"/>
  <c r="D77" i="2"/>
  <c r="D78" i="2"/>
  <c r="D81" i="2"/>
  <c r="D82" i="2"/>
  <c r="D83" i="2"/>
  <c r="D84" i="2"/>
  <c r="D85" i="2"/>
  <c r="D86" i="2"/>
  <c r="D72" i="2"/>
  <c r="D73" i="2"/>
  <c r="D42" i="2"/>
  <c r="D34" i="2"/>
  <c r="E45" i="2"/>
  <c r="E36" i="2"/>
  <c r="AR87" i="2" l="1"/>
  <c r="AX87" i="2"/>
  <c r="AH87" i="2"/>
  <c r="AW87" i="2"/>
  <c r="AF87" i="2"/>
  <c r="BC87" i="2"/>
  <c r="AD87" i="2"/>
  <c r="AM87" i="2"/>
  <c r="H57" i="2"/>
  <c r="BO87" i="2"/>
  <c r="AG87" i="2"/>
  <c r="AE87" i="2"/>
  <c r="BN87" i="2"/>
  <c r="AS87" i="2"/>
  <c r="E49" i="2"/>
  <c r="D49" i="2"/>
  <c r="H86" i="2" l="1"/>
  <c r="H85" i="2"/>
  <c r="H82" i="2"/>
  <c r="H81" i="2"/>
  <c r="H76" i="2"/>
  <c r="H75" i="2"/>
  <c r="H74" i="2"/>
  <c r="H71" i="2"/>
  <c r="H72" i="2"/>
  <c r="H69" i="2"/>
  <c r="H66" i="2"/>
  <c r="H65" i="2"/>
  <c r="H64" i="2"/>
  <c r="H63" i="2"/>
  <c r="H62" i="2"/>
  <c r="E62" i="2"/>
  <c r="H61" i="2"/>
  <c r="H60" i="2"/>
  <c r="H59" i="2"/>
  <c r="H55" i="2"/>
  <c r="H56" i="2"/>
  <c r="H54" i="2"/>
  <c r="H51" i="2"/>
  <c r="H44" i="2"/>
  <c r="H45" i="2"/>
  <c r="H41" i="2"/>
  <c r="H38" i="2"/>
  <c r="H39" i="2"/>
  <c r="H36" i="2"/>
  <c r="H35" i="2"/>
  <c r="H34" i="2"/>
  <c r="H32" i="2"/>
  <c r="H30" i="2"/>
  <c r="H31" i="2"/>
  <c r="G87" i="2"/>
  <c r="E20" i="2"/>
  <c r="E16" i="2"/>
  <c r="E10" i="2"/>
  <c r="E5" i="2"/>
  <c r="H3" i="2"/>
  <c r="E87" i="2" l="1"/>
  <c r="D21" i="2"/>
  <c r="D68" i="2" l="1"/>
  <c r="D66" i="2"/>
  <c r="H7" i="2" l="1"/>
  <c r="H4" i="2" l="1"/>
  <c r="I88" i="2"/>
  <c r="J88" i="2"/>
  <c r="K88" i="2"/>
  <c r="L88" i="2"/>
  <c r="M88" i="2"/>
  <c r="N88" i="2"/>
  <c r="O88" i="2"/>
  <c r="P88" i="2"/>
  <c r="Q88" i="2"/>
  <c r="R88" i="2"/>
  <c r="S88" i="2"/>
  <c r="T88" i="2"/>
  <c r="U88" i="2"/>
  <c r="V88" i="2"/>
  <c r="W88" i="2"/>
  <c r="X88" i="2"/>
  <c r="Y88" i="2"/>
  <c r="Z88" i="2"/>
  <c r="AA88" i="2"/>
  <c r="AB88" i="2"/>
  <c r="AC88" i="2"/>
  <c r="AD88" i="2"/>
  <c r="AE88" i="2"/>
  <c r="AF88" i="2"/>
  <c r="AG88" i="2"/>
  <c r="AH88" i="2"/>
  <c r="AI88" i="2"/>
  <c r="AJ88" i="2"/>
  <c r="AK88" i="2"/>
  <c r="AL88" i="2"/>
  <c r="AM88" i="2"/>
  <c r="AN88" i="2"/>
  <c r="AO88" i="2"/>
  <c r="AP88" i="2"/>
  <c r="AQ88" i="2"/>
  <c r="AR88" i="2"/>
  <c r="AS88" i="2"/>
  <c r="AT88" i="2"/>
  <c r="AU88" i="2"/>
  <c r="AV88" i="2"/>
  <c r="AW88" i="2"/>
  <c r="AX88" i="2"/>
  <c r="AY88" i="2"/>
  <c r="AZ88" i="2"/>
  <c r="BA88" i="2"/>
  <c r="BB88" i="2"/>
  <c r="BC88" i="2"/>
  <c r="BD88" i="2"/>
  <c r="BE88" i="2"/>
  <c r="BF88" i="2"/>
  <c r="BG88" i="2"/>
  <c r="BH88" i="2"/>
  <c r="BI88" i="2"/>
  <c r="BJ88" i="2"/>
  <c r="BK88" i="2"/>
  <c r="BL88" i="2"/>
  <c r="BM88" i="2"/>
  <c r="BN88" i="2"/>
  <c r="BO88" i="2"/>
  <c r="BP88" i="2"/>
  <c r="BQ88" i="2"/>
  <c r="BR88" i="2"/>
  <c r="BS88" i="2"/>
  <c r="C88" i="2"/>
  <c r="B88" i="2"/>
  <c r="H80" i="2"/>
  <c r="D71" i="2"/>
  <c r="D70" i="2"/>
  <c r="D69" i="2"/>
  <c r="D64" i="2"/>
  <c r="D63" i="2"/>
  <c r="D62" i="2"/>
  <c r="D61" i="2"/>
  <c r="D60" i="2"/>
  <c r="D59" i="2"/>
  <c r="H58" i="2"/>
  <c r="D58" i="2"/>
  <c r="D57" i="2"/>
  <c r="D56" i="2"/>
  <c r="D55" i="2"/>
  <c r="D54" i="2"/>
  <c r="H53" i="2"/>
  <c r="D53" i="2"/>
  <c r="D51" i="2"/>
  <c r="H50" i="2"/>
  <c r="D50" i="2"/>
  <c r="H46" i="2"/>
  <c r="D46" i="2"/>
  <c r="D45" i="2"/>
  <c r="H43" i="2"/>
  <c r="H42" i="2"/>
  <c r="D41" i="2"/>
  <c r="D40" i="2"/>
  <c r="D39" i="2"/>
  <c r="D38" i="2"/>
  <c r="H37" i="2"/>
  <c r="D37" i="2"/>
  <c r="D35" i="2"/>
  <c r="D33" i="2"/>
  <c r="D32" i="2"/>
  <c r="D31" i="2"/>
  <c r="D30" i="2"/>
  <c r="D29" i="2"/>
  <c r="H28" i="2"/>
  <c r="D28" i="2"/>
  <c r="H27" i="2"/>
  <c r="D27" i="2"/>
  <c r="D25" i="2"/>
  <c r="D24" i="2"/>
  <c r="H23" i="2"/>
  <c r="H22" i="2"/>
  <c r="H21" i="2"/>
  <c r="H20" i="2"/>
  <c r="D20" i="2"/>
  <c r="D18" i="2"/>
  <c r="H17" i="2"/>
  <c r="D17" i="2"/>
  <c r="H16" i="2"/>
  <c r="D16" i="2"/>
  <c r="D15" i="2"/>
  <c r="H14" i="2"/>
  <c r="D14" i="2"/>
  <c r="H13" i="2"/>
  <c r="D13" i="2"/>
  <c r="H12" i="2"/>
  <c r="D12" i="2"/>
  <c r="H11" i="2"/>
  <c r="D11" i="2"/>
  <c r="H10" i="2"/>
  <c r="D10" i="2"/>
  <c r="H9" i="2"/>
  <c r="D9" i="2"/>
  <c r="D8" i="2"/>
  <c r="D7" i="2"/>
  <c r="H6" i="2"/>
  <c r="D6" i="2"/>
  <c r="H5" i="2"/>
  <c r="D5" i="2"/>
  <c r="D4" i="2"/>
  <c r="R59" i="1"/>
  <c r="T7" i="1"/>
  <c r="T8" i="1"/>
  <c r="T9" i="1"/>
  <c r="T10" i="1"/>
  <c r="T11" i="1"/>
  <c r="T12" i="1"/>
  <c r="T13" i="1"/>
  <c r="T14" i="1"/>
  <c r="T15" i="1"/>
  <c r="T16" i="1"/>
  <c r="T17" i="1"/>
  <c r="T18" i="1"/>
  <c r="T19" i="1"/>
  <c r="T20" i="1"/>
  <c r="T22" i="1"/>
  <c r="T23" i="1"/>
  <c r="T26" i="1"/>
  <c r="T27" i="1"/>
  <c r="T29" i="1"/>
  <c r="T30" i="1"/>
  <c r="T31" i="1"/>
  <c r="T32" i="1"/>
  <c r="T33" i="1"/>
  <c r="T34" i="1"/>
  <c r="T35" i="1"/>
  <c r="T36" i="1"/>
  <c r="T37" i="1"/>
  <c r="T38" i="1"/>
  <c r="T40" i="1"/>
  <c r="T41" i="1"/>
  <c r="T42" i="1"/>
  <c r="R42" i="1" s="1"/>
  <c r="T43" i="1"/>
  <c r="T44" i="1"/>
  <c r="T47" i="1"/>
  <c r="T48" i="1"/>
  <c r="T50" i="1"/>
  <c r="T51" i="1"/>
  <c r="T52" i="1"/>
  <c r="T53" i="1"/>
  <c r="T55" i="1"/>
  <c r="T57" i="1"/>
  <c r="T58" i="1"/>
  <c r="T60" i="1"/>
  <c r="T61" i="1"/>
  <c r="T62" i="1"/>
  <c r="T64" i="1"/>
  <c r="T65" i="1"/>
  <c r="R65" i="1" s="1"/>
  <c r="T66" i="1"/>
  <c r="T68" i="1"/>
  <c r="T69" i="1"/>
  <c r="T71" i="1"/>
  <c r="T73" i="1"/>
  <c r="T74" i="1"/>
  <c r="T75" i="1"/>
  <c r="T76" i="1"/>
  <c r="R76" i="1" s="1"/>
  <c r="T77" i="1"/>
  <c r="T78" i="1"/>
  <c r="R78" i="1" s="1"/>
  <c r="T79" i="1"/>
  <c r="T82" i="1"/>
  <c r="T84" i="1"/>
  <c r="T86" i="1"/>
  <c r="T87" i="1"/>
  <c r="T91" i="1"/>
  <c r="T92" i="1"/>
  <c r="T6" i="1"/>
  <c r="R6" i="1" s="1"/>
  <c r="T5" i="1"/>
  <c r="AB94" i="1"/>
  <c r="AC94" i="1"/>
  <c r="AD94" i="1"/>
  <c r="AE94" i="1"/>
  <c r="AF94" i="1"/>
  <c r="AG94" i="1"/>
  <c r="AH94" i="1"/>
  <c r="AI94" i="1"/>
  <c r="AJ94" i="1"/>
  <c r="AK94" i="1"/>
  <c r="AL94" i="1"/>
  <c r="AM94" i="1"/>
  <c r="AN94" i="1"/>
  <c r="AO94" i="1"/>
  <c r="AP94" i="1"/>
  <c r="AQ94" i="1"/>
  <c r="AR94" i="1"/>
  <c r="AS94" i="1"/>
  <c r="AT94" i="1"/>
  <c r="AU94" i="1"/>
  <c r="AV94" i="1"/>
  <c r="AW94" i="1"/>
  <c r="AX94" i="1"/>
  <c r="AY94" i="1"/>
  <c r="AZ94" i="1"/>
  <c r="BA94" i="1"/>
  <c r="BB94" i="1"/>
  <c r="BC94" i="1"/>
  <c r="BD94" i="1"/>
  <c r="BE94" i="1"/>
  <c r="BF94" i="1"/>
  <c r="BG94" i="1"/>
  <c r="BH94" i="1"/>
  <c r="BI94" i="1"/>
  <c r="BJ94" i="1"/>
  <c r="BK94" i="1"/>
  <c r="BL94" i="1"/>
  <c r="BM94" i="1"/>
  <c r="BN94" i="1"/>
  <c r="BO94" i="1"/>
  <c r="BP94" i="1"/>
  <c r="BQ94" i="1"/>
  <c r="BR94" i="1"/>
  <c r="BS94" i="1"/>
  <c r="BT94" i="1"/>
  <c r="BU94" i="1"/>
  <c r="BV94" i="1"/>
  <c r="BW94" i="1"/>
  <c r="BX94" i="1"/>
  <c r="BY94" i="1"/>
  <c r="BZ94" i="1"/>
  <c r="CA94" i="1"/>
  <c r="CB94" i="1"/>
  <c r="CC94" i="1"/>
  <c r="CD94" i="1"/>
  <c r="CE94" i="1"/>
  <c r="CF94" i="1"/>
  <c r="V94" i="1"/>
  <c r="W94" i="1"/>
  <c r="X94" i="1"/>
  <c r="Y94" i="1"/>
  <c r="Z94" i="1"/>
  <c r="AA94"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R37" i="1" s="1"/>
  <c r="U38" i="1"/>
  <c r="U39" i="1"/>
  <c r="U40" i="1"/>
  <c r="U41" i="1"/>
  <c r="U42" i="1"/>
  <c r="U43" i="1"/>
  <c r="U44" i="1"/>
  <c r="U45" i="1"/>
  <c r="U46" i="1"/>
  <c r="U47" i="1"/>
  <c r="U48" i="1"/>
  <c r="R48" i="1" s="1"/>
  <c r="U49" i="1"/>
  <c r="U50" i="1"/>
  <c r="U51" i="1"/>
  <c r="R51" i="1" s="1"/>
  <c r="U52" i="1"/>
  <c r="U53" i="1"/>
  <c r="U54" i="1"/>
  <c r="U55" i="1"/>
  <c r="U56" i="1"/>
  <c r="U57" i="1"/>
  <c r="R57" i="1" s="1"/>
  <c r="U58" i="1"/>
  <c r="U60" i="1"/>
  <c r="R60" i="1" s="1"/>
  <c r="U61" i="1"/>
  <c r="U62" i="1"/>
  <c r="R62" i="1" s="1"/>
  <c r="U63" i="1"/>
  <c r="U64" i="1"/>
  <c r="U65" i="1"/>
  <c r="U66" i="1"/>
  <c r="U67" i="1"/>
  <c r="U68" i="1"/>
  <c r="U69" i="1"/>
  <c r="U70" i="1"/>
  <c r="U71" i="1"/>
  <c r="U73" i="1"/>
  <c r="U74" i="1"/>
  <c r="R74" i="1" s="1"/>
  <c r="U75" i="1"/>
  <c r="U76" i="1"/>
  <c r="U77" i="1"/>
  <c r="U78" i="1"/>
  <c r="U79" i="1"/>
  <c r="U80" i="1"/>
  <c r="U81" i="1"/>
  <c r="U82" i="1"/>
  <c r="U83" i="1"/>
  <c r="U84" i="1"/>
  <c r="U85" i="1"/>
  <c r="U86" i="1"/>
  <c r="R86" i="1" s="1"/>
  <c r="U87" i="1"/>
  <c r="U88" i="1"/>
  <c r="U89" i="1"/>
  <c r="U90" i="1"/>
  <c r="U91" i="1"/>
  <c r="R91" i="1" s="1"/>
  <c r="U92" i="1"/>
  <c r="U93" i="1"/>
  <c r="U9" i="1"/>
  <c r="U5" i="1"/>
  <c r="U6" i="1"/>
  <c r="U7" i="1"/>
  <c r="U8" i="1"/>
  <c r="P94" i="1"/>
  <c r="O94" i="1"/>
  <c r="Q29" i="1"/>
  <c r="Q30" i="1"/>
  <c r="Q31" i="1"/>
  <c r="Q32" i="1"/>
  <c r="Q33" i="1"/>
  <c r="Q34" i="1"/>
  <c r="Q35" i="1"/>
  <c r="Q36" i="1"/>
  <c r="Q37" i="1"/>
  <c r="Q38" i="1"/>
  <c r="Q40" i="1"/>
  <c r="Q41" i="1"/>
  <c r="Q42" i="1"/>
  <c r="Q43" i="1"/>
  <c r="Q44" i="1"/>
  <c r="Q47" i="1"/>
  <c r="Q48" i="1"/>
  <c r="Q50" i="1"/>
  <c r="Q51" i="1"/>
  <c r="Q52" i="1"/>
  <c r="Q53" i="1"/>
  <c r="Q54" i="1"/>
  <c r="Q55" i="1"/>
  <c r="Q56" i="1"/>
  <c r="Q57" i="1"/>
  <c r="Q58" i="1"/>
  <c r="Q59" i="1"/>
  <c r="Q60" i="1"/>
  <c r="Q61" i="1"/>
  <c r="Q62" i="1"/>
  <c r="Q64" i="1"/>
  <c r="Q65" i="1"/>
  <c r="Q66" i="1"/>
  <c r="Q68" i="1"/>
  <c r="Q69" i="1"/>
  <c r="Q71" i="1"/>
  <c r="Q73" i="1"/>
  <c r="Q74" i="1"/>
  <c r="Q75" i="1"/>
  <c r="Q77" i="1"/>
  <c r="Q79" i="1"/>
  <c r="Q82" i="1"/>
  <c r="Q86" i="1"/>
  <c r="Q87" i="1"/>
  <c r="Q91" i="1"/>
  <c r="Q92" i="1"/>
  <c r="Q26" i="1"/>
  <c r="Q27" i="1"/>
  <c r="Q7" i="1"/>
  <c r="Q8" i="1"/>
  <c r="Q9" i="1"/>
  <c r="Q10" i="1"/>
  <c r="Q11" i="1"/>
  <c r="Q12" i="1"/>
  <c r="Q13" i="1"/>
  <c r="Q14" i="1"/>
  <c r="Q15" i="1"/>
  <c r="Q16" i="1"/>
  <c r="Q17" i="1"/>
  <c r="Q18" i="1"/>
  <c r="Q19" i="1"/>
  <c r="Q20" i="1"/>
  <c r="Q22" i="1"/>
  <c r="Q23" i="1"/>
  <c r="Q5" i="1"/>
  <c r="R92" i="1" l="1"/>
  <c r="R77" i="1"/>
  <c r="R66" i="1"/>
  <c r="R55" i="1"/>
  <c r="R43" i="1"/>
  <c r="R34" i="1"/>
  <c r="R23" i="1"/>
  <c r="R14" i="1"/>
  <c r="R53" i="1"/>
  <c r="R40" i="1"/>
  <c r="R44" i="1"/>
  <c r="R84" i="1"/>
  <c r="R73" i="1"/>
  <c r="R50" i="1"/>
  <c r="R38" i="1"/>
  <c r="R30" i="1"/>
  <c r="R18" i="1"/>
  <c r="R10" i="1"/>
  <c r="R68" i="1"/>
  <c r="R35" i="1"/>
  <c r="R82" i="1"/>
  <c r="R71" i="1"/>
  <c r="D88" i="2"/>
  <c r="H87" i="2"/>
  <c r="D87" i="2"/>
  <c r="R33" i="1"/>
  <c r="R29" i="1"/>
  <c r="R22" i="1"/>
  <c r="R17" i="1"/>
  <c r="R13" i="1"/>
  <c r="R9" i="1"/>
  <c r="R61" i="1"/>
  <c r="R87" i="1"/>
  <c r="R79" i="1"/>
  <c r="R75" i="1"/>
  <c r="R69" i="1"/>
  <c r="R64" i="1"/>
  <c r="R58" i="1"/>
  <c r="R52" i="1"/>
  <c r="R47" i="1"/>
  <c r="R41" i="1"/>
  <c r="R36" i="1"/>
  <c r="R32" i="1"/>
  <c r="R27" i="1"/>
  <c r="R20" i="1"/>
  <c r="R16" i="1"/>
  <c r="R12" i="1"/>
  <c r="R8" i="1"/>
  <c r="U94" i="1"/>
  <c r="R31" i="1"/>
  <c r="R26" i="1"/>
  <c r="R19" i="1"/>
  <c r="R15" i="1"/>
  <c r="R11" i="1"/>
  <c r="R7" i="1"/>
  <c r="H88" i="2"/>
  <c r="R5" i="1"/>
  <c r="Q94" i="1"/>
  <c r="R94" i="1" l="1"/>
  <c r="T94" i="1" s="1"/>
  <c r="E88" i="2"/>
  <c r="G88" i="2" l="1"/>
</calcChain>
</file>

<file path=xl/sharedStrings.xml><?xml version="1.0" encoding="utf-8"?>
<sst xmlns="http://schemas.openxmlformats.org/spreadsheetml/2006/main" count="1071" uniqueCount="619">
  <si>
    <t>RespondentID</t>
  </si>
  <si>
    <t>CollectorID</t>
  </si>
  <si>
    <t>StartDate</t>
  </si>
  <si>
    <t>EndDate</t>
  </si>
  <si>
    <t>IP Address</t>
  </si>
  <si>
    <t>Email Address</t>
  </si>
  <si>
    <t>First Name</t>
  </si>
  <si>
    <t>LastName</t>
  </si>
  <si>
    <t>Custom Data</t>
  </si>
  <si>
    <t>&lt;strong&gt;Please enter the following:&lt;/strong&gt;</t>
  </si>
  <si>
    <t>&lt;strong&gt;Enter the number of FTE judicial officers in each category below.&lt;/strong&gt; &lt;br&gt;&lt;br&gt;Judicial officers include only resident judges and commissioners. Exclude visiting and pro tempore judges and commissioners.&lt;br&gt;&lt;br&gt;Please note: An "Authorized but Unfilled Judge Positions” is one legislature authorized but the county has not funded. An “Authorized but Unfilled Commissioner Position” is one the county authorized but did not fund.</t>
  </si>
  <si>
    <t>&lt;strong&gt;What is the staff workweek?&lt;/strong&gt;&lt;br&gt;&lt;br&gt;If the Administrator or Chief Clerk works a different-length work-week than do full-time staff reporting to him/her, show the shorter work week. (For example, if the Administrator works a 40-hour week but full-time staff reporting to him/her work 37.5 hours per week, report 37.5 as the staff workweek.)&lt;br&gt;&lt;br&gt;&lt;strong&gt;Overtime&lt;/strong&gt;: Paid overtime hours should be counted in the work week. Unpaid hours should not.</t>
  </si>
  <si>
    <t>&lt;strong&gt;ADMINISTRATIVE STAFF:&lt;/strong&gt;&lt;br&gt;&lt;br&gt;Generally, Administrative Staff includes those that are paid by, and report directly to, the court.  Administrative Staff counts should include yourself (the administrator, or person reporting the data.)  &lt;br&gt;&lt;br&gt;CONTRACTORS:&lt;br&gt;Individuals working for the court on contract should be counted in the Contractors column if they are performing routine tasks normally associated with the mission of the court.  Please do not count:&lt;br&gt;a.  Contractors performing one-time tasks such as programming a computer database or researching/writing a report.&lt;br&gt;b.  Consultants.&lt;br&gt;&lt;br&gt;&lt;strong&gt;Enter the number of FTE PERMANENT FULL-TIME staff in each category.  (Report a fractional number using the equivalent decimal number, e.g., 1/2 = .50; 1/3 = .33; 3/4 = .75).&lt;/strong&gt;</t>
  </si>
  <si>
    <t>&lt;strong&gt;Enter the number of PART-TIME and TEMPORARY staff in each category.&lt;/strong&gt;</t>
  </si>
  <si>
    <t>&lt;strong&gt;Enter the number of CONTRACTORS in each category.&lt;/strong&gt;</t>
  </si>
  <si>
    <t>&lt;strong&gt;Please use this space to provide comments or additional information:&lt;/strong&gt;</t>
  </si>
  <si>
    <t>_x0000_</t>
  </si>
  <si>
    <t>Your name:</t>
  </si>
  <si>
    <t>Your title:</t>
  </si>
  <si>
    <t>Your court:</t>
  </si>
  <si>
    <t>Your email address:</t>
  </si>
  <si>
    <t>Your telephone number:</t>
  </si>
  <si>
    <t>Judges</t>
  </si>
  <si>
    <t>Commissioners and Magistrates</t>
  </si>
  <si>
    <t>Court Administrator</t>
  </si>
  <si>
    <t>Judicial Assistants</t>
  </si>
  <si>
    <t>Bailiffs</t>
  </si>
  <si>
    <t>Courtroom Support</t>
  </si>
  <si>
    <t>Records Management</t>
  </si>
  <si>
    <t>Case Management, Calendaring and Scheduling</t>
  </si>
  <si>
    <t>Revenue - Receipting, collections &amp; Accounting</t>
  </si>
  <si>
    <t>Customer Service</t>
  </si>
  <si>
    <t>Court Facilitators</t>
  </si>
  <si>
    <t>Jury Management</t>
  </si>
  <si>
    <t>Drug Court and Other Therapeutic Courts</t>
  </si>
  <si>
    <t>Pre-Trial Services</t>
  </si>
  <si>
    <t>Probation and Other Post-Trial Services</t>
  </si>
  <si>
    <t>Interpreter Services</t>
  </si>
  <si>
    <t>Security</t>
  </si>
  <si>
    <t>Finance and Accounting</t>
  </si>
  <si>
    <t>Information Technology</t>
  </si>
  <si>
    <t>Human Resources</t>
  </si>
  <si>
    <t>Staff performing multiple job functions not easily broken out between categories listed above</t>
  </si>
  <si>
    <t>Court Administration</t>
  </si>
  <si>
    <t>Revenue - Receipting, Collections, &amp; Accounting</t>
  </si>
  <si>
    <t>Open-Ended Response</t>
  </si>
  <si>
    <t>75.151.108.57</t>
  </si>
  <si>
    <t>Donna Ferrario</t>
  </si>
  <si>
    <t>Anacortes Municipal</t>
  </si>
  <si>
    <t>donnaf@cityofanacortes.org</t>
  </si>
  <si>
    <t>360 293 1913</t>
  </si>
  <si>
    <t>69.7.33.240</t>
  </si>
  <si>
    <t>Mickey Zitkovich</t>
  </si>
  <si>
    <t>Burlington Municipal Court</t>
  </si>
  <si>
    <t>mickeyz@burlingtonwa.gov</t>
  </si>
  <si>
    <t>360-755-0492</t>
  </si>
  <si>
    <t>173.14.248.54</t>
  </si>
  <si>
    <t>Jessica Cash</t>
  </si>
  <si>
    <t>Buckley Municipal Court</t>
  </si>
  <si>
    <t>jcash@cityofbuckley.com</t>
  </si>
  <si>
    <t>360.829.2118</t>
  </si>
  <si>
    <t>75.145.19.209</t>
  </si>
  <si>
    <t>Kaaren Woods</t>
  </si>
  <si>
    <t>Orting Municipal Court</t>
  </si>
  <si>
    <t>kwoods@cityoforting.org</t>
  </si>
  <si>
    <t>360-893-3160 ext. 174</t>
  </si>
  <si>
    <t>64.139.99.210</t>
  </si>
  <si>
    <t>Juana Escobar</t>
  </si>
  <si>
    <t>Brewster Municipal Court</t>
  </si>
  <si>
    <t>juanaescobar@brewsterpd.org</t>
  </si>
  <si>
    <t>50.181.129.199</t>
  </si>
  <si>
    <t>Cindy L. Cunningham</t>
  </si>
  <si>
    <t>Court Clerk/Administrator</t>
  </si>
  <si>
    <t>Westport Municipal Court</t>
  </si>
  <si>
    <t>Cindy.Cunningham@mail.courts.wa.gov</t>
  </si>
  <si>
    <t>360-268-0125</t>
  </si>
  <si>
    <t>68.185.54.34</t>
  </si>
  <si>
    <t>Lorene Thaxton</t>
  </si>
  <si>
    <t>Lorene.Thaxton@co.yakima.wa.us</t>
  </si>
  <si>
    <t>509-575-8851</t>
  </si>
  <si>
    <t>Small Court, meets 1/month, Traffic Infractions Only</t>
  </si>
  <si>
    <t>146.129.251.81</t>
  </si>
  <si>
    <t>Tracy Jeffries</t>
  </si>
  <si>
    <t>Mercer Island Municipal Court</t>
  </si>
  <si>
    <t>tracy.jeffries@mercergov.org</t>
  </si>
  <si>
    <t>206-275-7604</t>
  </si>
  <si>
    <t>146.129.253.84</t>
  </si>
  <si>
    <t>Shelly Undlin</t>
  </si>
  <si>
    <t>Enumclaw Municipal Court</t>
  </si>
  <si>
    <t>sundlin@ci.enumclaw.wa.us</t>
  </si>
  <si>
    <t>64.139.98.86</t>
  </si>
  <si>
    <t>Denise Hardy</t>
  </si>
  <si>
    <t>Omak Municipal Court</t>
  </si>
  <si>
    <t>deniseh@omakcity.com</t>
  </si>
  <si>
    <t>509-826-1170</t>
  </si>
  <si>
    <t>Stevenson Municipal</t>
  </si>
  <si>
    <t>carla@ci.stevenson.wa.us</t>
  </si>
  <si>
    <t>509-427-5970</t>
  </si>
  <si>
    <t>Employees are full time with job duties split with other City functions (finance/utilities/planning/bldg.)</t>
  </si>
  <si>
    <t>146.129.252.126</t>
  </si>
  <si>
    <t>Margaret Yetter</t>
  </si>
  <si>
    <t>Kent Municipal</t>
  </si>
  <si>
    <t>myetter@kentwa.gov</t>
  </si>
  <si>
    <t>253-856-5735</t>
  </si>
  <si>
    <t>216.229.170.162</t>
  </si>
  <si>
    <t>Rachel Johnson</t>
  </si>
  <si>
    <t>68.64.51.27</t>
  </si>
  <si>
    <t>Paulette N. Revoir</t>
  </si>
  <si>
    <t>Lynnwood Municipal Court</t>
  </si>
  <si>
    <t>prevoir@ci.lynnwood.wa.us</t>
  </si>
  <si>
    <t>(425) 670-5102</t>
  </si>
  <si>
    <t>156.74.250.12</t>
  </si>
  <si>
    <t>Berlinda Womack</t>
  </si>
  <si>
    <t>Personnel Specialist</t>
  </si>
  <si>
    <t>Seattle Municipal Court</t>
  </si>
  <si>
    <t>berlinda.womack@seattle.gov</t>
  </si>
  <si>
    <t>206-684-8885</t>
  </si>
  <si>
    <t>Case management, calendar/scheduling= all court clerks   Question 5, pro tem magistrate/judges= 12</t>
  </si>
  <si>
    <t>192.103.236.15</t>
  </si>
  <si>
    <t>Tina Marusich</t>
  </si>
  <si>
    <t>Tina@ci.puyallup.wa.us</t>
  </si>
  <si>
    <t>(253) 841-5540</t>
  </si>
  <si>
    <t>Puyallup Court Staff provide all services to the Milton Court as needed.</t>
  </si>
  <si>
    <t>198.187.3.194</t>
  </si>
  <si>
    <t>Deannie Nelson</t>
  </si>
  <si>
    <t>Mount Vernon Municipal Court</t>
  </si>
  <si>
    <t>deannien@co.skagit.wa.us</t>
  </si>
  <si>
    <t>360-336-9319</t>
  </si>
  <si>
    <t>Skagit County employees assigned to Mount Vernon Municipal Court were required to take 2 furlough days in 2014.</t>
  </si>
  <si>
    <t>64.113.8.68</t>
  </si>
  <si>
    <t>Telma Hauth</t>
  </si>
  <si>
    <t>Bainbridge Island Municipal Court</t>
  </si>
  <si>
    <t>thauth@bainbridgewa.gov</t>
  </si>
  <si>
    <t>206-842-5641</t>
  </si>
  <si>
    <t>146.129.247.195</t>
  </si>
  <si>
    <t>Susanne White</t>
  </si>
  <si>
    <t>Federal Way Municipal</t>
  </si>
  <si>
    <t>susanne.white@cityoffederalway.com</t>
  </si>
  <si>
    <t>253-835-3019</t>
  </si>
  <si>
    <t>206.208.64.130</t>
  </si>
  <si>
    <t>Katie</t>
  </si>
  <si>
    <t>Traenkenschuh</t>
  </si>
  <si>
    <t>Everett Municipal Court</t>
  </si>
  <si>
    <t>ktraenkenschuh@everettwa.gov</t>
  </si>
  <si>
    <t>425.257.7052</t>
  </si>
  <si>
    <t>66.243.254.18</t>
  </si>
  <si>
    <t>Diana MacKenzie</t>
  </si>
  <si>
    <t>diana.mackenzie@co.kittitas.wa.us</t>
  </si>
  <si>
    <t>509-674-5533</t>
  </si>
  <si>
    <t>The Roslyn Municipal Court is located at the Upper Kittitas County District Court.  The Judge is paid a salary by the City of Roslyn.  The Court Administrator (1) and clerical staff (5) of the Upper District Court perform all the administrative/clerical duties of the Roslyn Municipal Court, however do not receive additional compensation.</t>
  </si>
  <si>
    <t>50.197.64.165</t>
  </si>
  <si>
    <t>Bree "Debbie" Breza</t>
  </si>
  <si>
    <t>Court Administrator - Probation Officer</t>
  </si>
  <si>
    <t>Airway Heights Municipal Court</t>
  </si>
  <si>
    <t>bbreza@cawh.org</t>
  </si>
  <si>
    <t>509-244-8256</t>
  </si>
  <si>
    <t>We have a part-time clerk who is here 3 days a week for 8 hours a day.  We have a baliff who works anytime we have court, including Jury Trials.</t>
  </si>
  <si>
    <t>Cle Elum Municipal Court</t>
  </si>
  <si>
    <t>(509) 674-5533</t>
  </si>
  <si>
    <t>The Cle Elum Municipal Court is located at the Upper Kittitas County District Court. The Judge receives a salary from the City of Cle Elum.  The administrator (1) and clerical staff (5) do not receive compensation from the city, the municipal court duties are included with their District Court duties.</t>
  </si>
  <si>
    <t>173.14.253.97</t>
  </si>
  <si>
    <t>cathy pashon</t>
  </si>
  <si>
    <t>court administrator</t>
  </si>
  <si>
    <t>cathyp@ci.sumner.wa.us</t>
  </si>
  <si>
    <t>253.863.7635</t>
  </si>
  <si>
    <t>Being a small court, the court administrator and 2 clerks do many of the job descriptions listed, but only put down in single category as not to skew the numbers.</t>
  </si>
  <si>
    <t>198.1.40.246</t>
  </si>
  <si>
    <t>Howard F. Delaney</t>
  </si>
  <si>
    <t>Administrator/Commissioner</t>
  </si>
  <si>
    <t>Spokane Municipal</t>
  </si>
  <si>
    <t>hdelaney@spokanecity.org</t>
  </si>
  <si>
    <t>509-625-4400</t>
  </si>
  <si>
    <t>Contractors includes executive branch employee's supporting court functions</t>
  </si>
  <si>
    <t>146.129.251.153</t>
  </si>
  <si>
    <t>Lynne Campeau</t>
  </si>
  <si>
    <t>Issaquah Municipal Court</t>
  </si>
  <si>
    <t>lynnec@issaquahwa.gov</t>
  </si>
  <si>
    <t>425-837-3175</t>
  </si>
  <si>
    <t>75.149.161.21</t>
  </si>
  <si>
    <t>Rachel Dunnagan</t>
  </si>
  <si>
    <t>Centralia Municipal Court</t>
  </si>
  <si>
    <t>Rachel.Dunnagan@mail.courts.wa.gov</t>
  </si>
  <si>
    <t>360-330-7667</t>
  </si>
  <si>
    <t>Had to put a Zero in questions number 6 and 7 to complete the survey this court does not employ any Part -time, temporary staff</t>
  </si>
  <si>
    <t>360-802-0231</t>
  </si>
  <si>
    <t>72.160.72.55</t>
  </si>
  <si>
    <t>Dee Roberts</t>
  </si>
  <si>
    <t>Court Admin</t>
  </si>
  <si>
    <t>South Bend Municipal</t>
  </si>
  <si>
    <t>dee.roberts@southbend-wa.gov</t>
  </si>
  <si>
    <t>360-875-5571</t>
  </si>
  <si>
    <t>146.129.245.206</t>
  </si>
  <si>
    <t>KELLY RYDBERG</t>
  </si>
  <si>
    <t>COURT ADMINISTRATOR</t>
  </si>
  <si>
    <t>KRYDBERG@CI.PACIFIC.WA.US</t>
  </si>
  <si>
    <t>253-929-1141</t>
  </si>
  <si>
    <t>WE HAVE COURT 3 1/2 DAYS PER MONTH, AND HAVE 4 SECURITY GUARDS WHO WORK THOSE DAYS, ALONG WITH PROBATION.</t>
  </si>
  <si>
    <t>146.129.247.2</t>
  </si>
  <si>
    <t>Aimee Vance</t>
  </si>
  <si>
    <t>Kirkland Municipal Court</t>
  </si>
  <si>
    <t>avance@kirklandwa.gov</t>
  </si>
  <si>
    <t>425-587-3163</t>
  </si>
  <si>
    <t>209.74.222.173</t>
  </si>
  <si>
    <t>Dorothy 'Dot' French</t>
  </si>
  <si>
    <t>frenchdr@pasco-wa.gov</t>
  </si>
  <si>
    <t>509-545-3492</t>
  </si>
  <si>
    <t>50.251.203.241</t>
  </si>
  <si>
    <t>Suzanne Elsner</t>
  </si>
  <si>
    <t>Marysville Municipal Court</t>
  </si>
  <si>
    <t>selsner@marysvillewa.gov</t>
  </si>
  <si>
    <t>360.363.8054</t>
  </si>
  <si>
    <t>209.181.95.181</t>
  </si>
  <si>
    <t>Katie Clark</t>
  </si>
  <si>
    <t>Napavine Municipal Court</t>
  </si>
  <si>
    <t>kclark@cityofnapavine.com</t>
  </si>
  <si>
    <t>(360)262-9231 ext. 229</t>
  </si>
  <si>
    <t>216.57.200.246</t>
  </si>
  <si>
    <t>Darlene L. Peterson</t>
  </si>
  <si>
    <t>Bellingham Municipal Court</t>
  </si>
  <si>
    <t>dlpeterson@cob.org</t>
  </si>
  <si>
    <t>360-778-8144</t>
  </si>
  <si>
    <t>146.129.246.141</t>
  </si>
  <si>
    <t>TJ Keogh</t>
  </si>
  <si>
    <t>Bothell Municipal</t>
  </si>
  <si>
    <t>tj.keogh@ci.bothell.wa.us</t>
  </si>
  <si>
    <t>425-487-5588</t>
  </si>
  <si>
    <t>70.35.122.3</t>
  </si>
  <si>
    <t>Deana Wright</t>
  </si>
  <si>
    <t>Lakewood and 3 other jurisdictions</t>
  </si>
  <si>
    <t>dwright@cityoflakewood.us</t>
  </si>
  <si>
    <t>75.149.160.241</t>
  </si>
  <si>
    <t>Theresa E. Johnson</t>
  </si>
  <si>
    <t>Elma Municipal Court</t>
  </si>
  <si>
    <t>theresa.johnson@mail.courts.wa.gov</t>
  </si>
  <si>
    <t>360-482-2603</t>
  </si>
  <si>
    <t>Interpreter is maybe a few times a year</t>
  </si>
  <si>
    <t>146.218.134.46</t>
  </si>
  <si>
    <t>Deborah M Hunt</t>
  </si>
  <si>
    <t>Port Orchard Municipal Court</t>
  </si>
  <si>
    <t>dhunt@cityofportorchard.us</t>
  </si>
  <si>
    <t>360-876-1701</t>
  </si>
  <si>
    <t>It is very difficult to calculate.  Because we have a small court, all 3 full time clerks, 1 part time clerk and 1 full time administrator perform all the job functions.  The administrator performs all the administrative functions as well as clerk functions.</t>
  </si>
  <si>
    <t>205.172.45.253</t>
  </si>
  <si>
    <t>Linda S. Hagert</t>
  </si>
  <si>
    <t>Court Services Manager</t>
  </si>
  <si>
    <t>Yakima Municipal Court</t>
  </si>
  <si>
    <t>linda.hagert@yakimawa.gov</t>
  </si>
  <si>
    <t>509-575-3050</t>
  </si>
  <si>
    <t>The Judicial Specialists also work in the court's office.  They perform all clerical duties in the courtroom as well as in the office.</t>
  </si>
  <si>
    <t>66.172.101.19</t>
  </si>
  <si>
    <t>Joan Sims</t>
  </si>
  <si>
    <t>East Wenatchee Municipal</t>
  </si>
  <si>
    <t>jsims@east-wenatchee.com</t>
  </si>
  <si>
    <t>509-884-0680</t>
  </si>
  <si>
    <t>162.248.147.17</t>
  </si>
  <si>
    <t>Connie Ellis</t>
  </si>
  <si>
    <t>Colfax Municipal Court</t>
  </si>
  <si>
    <t>cellis@ci.colfax.wa.us</t>
  </si>
  <si>
    <t>509-397-3861</t>
  </si>
  <si>
    <t>Court Clerk</t>
  </si>
  <si>
    <t>Everson-Nooksack Municipal Court</t>
  </si>
  <si>
    <t>rhanowell@ci.everson.wa.us</t>
  </si>
  <si>
    <t>360-966-3411 ext 1200</t>
  </si>
  <si>
    <t>69.10.206.59</t>
  </si>
  <si>
    <t>Rebecca L. Fox</t>
  </si>
  <si>
    <t>Chehalis Municipal</t>
  </si>
  <si>
    <t>rfox@ci.chehalis.wa.us</t>
  </si>
  <si>
    <t>360-345-3228</t>
  </si>
  <si>
    <t>146.129.248.137</t>
  </si>
  <si>
    <t>Gail Cannon</t>
  </si>
  <si>
    <t>SeaTac Municipal</t>
  </si>
  <si>
    <t>gcannon@ci.seatac.wa.us</t>
  </si>
  <si>
    <t>206-973-4611</t>
  </si>
  <si>
    <t>75.149.160.233</t>
  </si>
  <si>
    <t>Aminta Hill</t>
  </si>
  <si>
    <t>Hoquiam Municipal Court</t>
  </si>
  <si>
    <t>aminta.hill@mail.courts.wa.gov</t>
  </si>
  <si>
    <t>360-538-3964</t>
  </si>
  <si>
    <t>70.90.129.185</t>
  </si>
  <si>
    <t>Kay Kammer</t>
  </si>
  <si>
    <t>Battle Ground Municipal Court</t>
  </si>
  <si>
    <t>kay.kammer@cityofbg.org</t>
  </si>
  <si>
    <t>(360) 342-5008</t>
  </si>
  <si>
    <t>Day court is every Thursday and one Tuesday  night court each month</t>
  </si>
  <si>
    <t>199.48.199.250</t>
  </si>
  <si>
    <t>Michelle Quinn</t>
  </si>
  <si>
    <t>mquinn@cityofsumas.com</t>
  </si>
  <si>
    <t>Andrew Paschen</t>
  </si>
  <si>
    <t>Selah Municipal</t>
  </si>
  <si>
    <t>apaschen@ci.selah.wa.us</t>
  </si>
  <si>
    <t>509-698-7329</t>
  </si>
  <si>
    <t>24.104.68.30</t>
  </si>
  <si>
    <t>SONIA RAMIREZ</t>
  </si>
  <si>
    <t>soniar@ci.yelm.wa.us</t>
  </si>
  <si>
    <t>107.0.29.98</t>
  </si>
  <si>
    <t>Kathy Seymour</t>
  </si>
  <si>
    <t>Bonney Lake Municipal</t>
  </si>
  <si>
    <t>seymourk@ci.bonney-lake.wa.us</t>
  </si>
  <si>
    <t>253-447-4303</t>
  </si>
  <si>
    <t>If you are going to provide an example of Administrative Staff as defined in #4 then is this title not listed as the last option of Staff performing multiple job functions? This is what they are. Then I do not have anything to input for #5 and #6 but it is making me enter something to complete the survey</t>
  </si>
  <si>
    <t>Roy Municipal Court</t>
  </si>
  <si>
    <t>Katy.Henricksen@mail.courts.wa.gov</t>
  </si>
  <si>
    <t>253 843-0463</t>
  </si>
  <si>
    <t>146.129.246.162</t>
  </si>
  <si>
    <t>LaTricia Kinlow</t>
  </si>
  <si>
    <t>Tukwila Municipal Court</t>
  </si>
  <si>
    <t>Trish.Kinlow@tukwilawa.gov</t>
  </si>
  <si>
    <t>206-433-7185</t>
  </si>
  <si>
    <t>146.129.246.3</t>
  </si>
  <si>
    <t>Jennefer Johnson</t>
  </si>
  <si>
    <t>Des Moines Municipal</t>
  </si>
  <si>
    <t>jjohnson@desmoineswa.gov</t>
  </si>
  <si>
    <t>In section 4, under staff performing multiple job functions is one jail clerk and one lead court clerk.   In Section 5, under staff in categories not listed I have 2 part time court marshal's whose hours are equal to a .50 position</t>
  </si>
  <si>
    <t>146.218.148.244</t>
  </si>
  <si>
    <t>Dawn Nelson</t>
  </si>
  <si>
    <t>Bremerton Municipal Court</t>
  </si>
  <si>
    <t>dawn.nelson@ci.bremerton.wa.us</t>
  </si>
  <si>
    <t>360 473-5242</t>
  </si>
  <si>
    <t>74.93.99.201</t>
  </si>
  <si>
    <t>Sally Jacobsen</t>
  </si>
  <si>
    <t>Fife Municipal Court</t>
  </si>
  <si>
    <t>sjacobsen@cityoffife.org</t>
  </si>
  <si>
    <t>209.206.167.162</t>
  </si>
  <si>
    <t>Stacy Colberg</t>
  </si>
  <si>
    <t>Gig Harbor Municipal Court</t>
  </si>
  <si>
    <t>colbergs@cityofgigharbor.net</t>
  </si>
  <si>
    <t>253-853-7619</t>
  </si>
  <si>
    <t>216.116.15.30</t>
  </si>
  <si>
    <t>Jennifer Hugo</t>
  </si>
  <si>
    <t>jhugo@osgov.com</t>
  </si>
  <si>
    <t>360-289-2486</t>
  </si>
  <si>
    <t>173.160.208.153</t>
  </si>
  <si>
    <t>Beverly Olsen</t>
  </si>
  <si>
    <t>Fircrest Municipal Court</t>
  </si>
  <si>
    <t>bev.olsen@mail.courts.wa.gov</t>
  </si>
  <si>
    <t>253-238-4122</t>
  </si>
  <si>
    <t>68.116.71.10</t>
  </si>
  <si>
    <t>Nona Jacobs-Cook</t>
  </si>
  <si>
    <t>Wapato Municipal Court</t>
  </si>
  <si>
    <t>nona.jacobscook@mail.courts.wa.gov</t>
  </si>
  <si>
    <t>509-877-6269</t>
  </si>
  <si>
    <t>199.48.198.34</t>
  </si>
  <si>
    <t>Raylene King</t>
  </si>
  <si>
    <t>Blaine Municipal</t>
  </si>
  <si>
    <t>rheutink@cityofblaine.com</t>
  </si>
  <si>
    <t>360-332-8310</t>
  </si>
  <si>
    <t>64.146.253.25</t>
  </si>
  <si>
    <t>Linda Baker</t>
  </si>
  <si>
    <t>Poulsbo Municipal Court</t>
  </si>
  <si>
    <t>lbaker@cityofpoulsbo.com</t>
  </si>
  <si>
    <t>(360)779-9846</t>
  </si>
  <si>
    <t>We have two full time judicial specialists - they do everything from entering tickets, waiting on the counter, receipting, everything in court and court compliance monitoring.  I did not see a field listed that covered everything.</t>
  </si>
  <si>
    <t>146.129.251.56</t>
  </si>
  <si>
    <t>Bonnie Woodrow</t>
  </si>
  <si>
    <t>Court Services Director</t>
  </si>
  <si>
    <t>Renton Municipal Court</t>
  </si>
  <si>
    <t>bwoodrow@rentonwa.gov</t>
  </si>
  <si>
    <t>425-430-6531</t>
  </si>
  <si>
    <t>Judicial</t>
  </si>
  <si>
    <t>Total Judicial Officers</t>
  </si>
  <si>
    <t xml:space="preserve">Total Staff </t>
  </si>
  <si>
    <t>Staff Workweek</t>
  </si>
  <si>
    <t>Total Staff - 
40-hour workweek</t>
  </si>
  <si>
    <t>Administrative</t>
  </si>
  <si>
    <t>FTE PERMANENT FULLTIME STAFF</t>
  </si>
  <si>
    <t>FTE PART-TIME  and TEMPORARY STAFF</t>
  </si>
  <si>
    <t xml:space="preserve">Court Administration </t>
  </si>
  <si>
    <t>Work Multiple Operational Tasks</t>
  </si>
  <si>
    <t>FTE PERMANENT FULL-TIME staff in categories not listed</t>
  </si>
  <si>
    <t>PART-TIME and TEMPORARY Staff in categories not listed</t>
  </si>
  <si>
    <t>CONTRACTORS</t>
  </si>
  <si>
    <t>CONTRACTORS in  categories not listed</t>
  </si>
  <si>
    <t>Black Diamond Municipal Court</t>
  </si>
  <si>
    <t>Olympia Municipal Court</t>
  </si>
  <si>
    <t xml:space="preserve">Electric City Municipal Court </t>
  </si>
  <si>
    <t xml:space="preserve">Tacoma Municipal Court </t>
  </si>
  <si>
    <t>Ferndale Municipal Court</t>
  </si>
  <si>
    <t>Puyallup Municipal Court + Milton</t>
  </si>
  <si>
    <t>Roslyn Municipal (Staffed by Upper Kittitas District Court)</t>
  </si>
  <si>
    <t>Sumner Municipal</t>
  </si>
  <si>
    <t>Moxee Municipal (Traffic Infractions Only)</t>
  </si>
  <si>
    <t>Contractor</t>
  </si>
  <si>
    <t>Municipal Court Staffing 2013</t>
  </si>
  <si>
    <t>Court</t>
  </si>
  <si>
    <t xml:space="preserve">Aberdeen </t>
  </si>
  <si>
    <t xml:space="preserve">Airway Heights </t>
  </si>
  <si>
    <t>Bainbridge Island</t>
  </si>
  <si>
    <t xml:space="preserve">Blaine </t>
  </si>
  <si>
    <t xml:space="preserve">Bonney Lake </t>
  </si>
  <si>
    <t xml:space="preserve">Bothell </t>
  </si>
  <si>
    <t xml:space="preserve">Bremerton </t>
  </si>
  <si>
    <t xml:space="preserve">Buckley  </t>
  </si>
  <si>
    <t xml:space="preserve">Burlington  </t>
  </si>
  <si>
    <t xml:space="preserve">Chehalis </t>
  </si>
  <si>
    <t xml:space="preserve">Cle Elum </t>
  </si>
  <si>
    <t xml:space="preserve">Colfax </t>
  </si>
  <si>
    <t xml:space="preserve">Colton  </t>
  </si>
  <si>
    <t xml:space="preserve">East Wenatchee  </t>
  </si>
  <si>
    <t>Electric City</t>
  </si>
  <si>
    <t xml:space="preserve">Elma  </t>
  </si>
  <si>
    <t>Enumclaw</t>
  </si>
  <si>
    <t xml:space="preserve">Everett </t>
  </si>
  <si>
    <t xml:space="preserve">Ferndale </t>
  </si>
  <si>
    <t xml:space="preserve">Fife </t>
  </si>
  <si>
    <t xml:space="preserve">Fircrest </t>
  </si>
  <si>
    <t xml:space="preserve">Gig Harbor </t>
  </si>
  <si>
    <t xml:space="preserve">Issaquah  </t>
  </si>
  <si>
    <t xml:space="preserve">Kirkland </t>
  </si>
  <si>
    <t xml:space="preserve">Lakewood/University Place/Steilacoom </t>
  </si>
  <si>
    <t xml:space="preserve">Lake Forest Park  </t>
  </si>
  <si>
    <t xml:space="preserve">Lynden </t>
  </si>
  <si>
    <t xml:space="preserve">Lynnwood </t>
  </si>
  <si>
    <t xml:space="preserve">Marysville </t>
  </si>
  <si>
    <t>Medical Lake</t>
  </si>
  <si>
    <t xml:space="preserve">Mercer Island </t>
  </si>
  <si>
    <t xml:space="preserve">Milton </t>
  </si>
  <si>
    <t xml:space="preserve">Montesano </t>
  </si>
  <si>
    <t xml:space="preserve">Mount Vernon </t>
  </si>
  <si>
    <t xml:space="preserve">Napavine </t>
  </si>
  <si>
    <t xml:space="preserve">Ocean Shores </t>
  </si>
  <si>
    <t xml:space="preserve">Olympia </t>
  </si>
  <si>
    <t xml:space="preserve">Omak </t>
  </si>
  <si>
    <t xml:space="preserve">Orting </t>
  </si>
  <si>
    <t>Pacific and Algona</t>
  </si>
  <si>
    <t xml:space="preserve">Pasco </t>
  </si>
  <si>
    <t xml:space="preserve">Port Orchard  </t>
  </si>
  <si>
    <t xml:space="preserve">Poulsbo </t>
  </si>
  <si>
    <t xml:space="preserve">Puyallup </t>
  </si>
  <si>
    <t xml:space="preserve">Renton </t>
  </si>
  <si>
    <t xml:space="preserve">Roslyn </t>
  </si>
  <si>
    <t xml:space="preserve">Roy </t>
  </si>
  <si>
    <t xml:space="preserve">Ruston </t>
  </si>
  <si>
    <t xml:space="preserve">SeaTac </t>
  </si>
  <si>
    <t xml:space="preserve">Seattle </t>
  </si>
  <si>
    <t xml:space="preserve">Selah </t>
  </si>
  <si>
    <t xml:space="preserve">Shelton </t>
  </si>
  <si>
    <t xml:space="preserve">South Bend </t>
  </si>
  <si>
    <t xml:space="preserve">Spokane </t>
  </si>
  <si>
    <t xml:space="preserve">Stevenson </t>
  </si>
  <si>
    <t xml:space="preserve">Sumas  </t>
  </si>
  <si>
    <t xml:space="preserve">Sumner </t>
  </si>
  <si>
    <t xml:space="preserve">Tacoma </t>
  </si>
  <si>
    <t xml:space="preserve">Tenino </t>
  </si>
  <si>
    <t xml:space="preserve">Toppenish </t>
  </si>
  <si>
    <t xml:space="preserve">Tukwila </t>
  </si>
  <si>
    <t xml:space="preserve">Uniontown  </t>
  </si>
  <si>
    <t xml:space="preserve">Wapato </t>
  </si>
  <si>
    <t xml:space="preserve">Westport </t>
  </si>
  <si>
    <t xml:space="preserve">Wilkeson </t>
  </si>
  <si>
    <t xml:space="preserve">Winlock  </t>
  </si>
  <si>
    <t>Vader</t>
  </si>
  <si>
    <t xml:space="preserve">Yakima </t>
  </si>
  <si>
    <t xml:space="preserve">Zillah </t>
  </si>
  <si>
    <t>STATEWIDE TOTAL</t>
  </si>
  <si>
    <t xml:space="preserve">Notes: </t>
  </si>
  <si>
    <t>1.  Staffing levels measured are those in effect on 12/31/2013.</t>
  </si>
  <si>
    <t>2.  Counts are full time equivalent employees (FTEs).</t>
  </si>
  <si>
    <t>3.  In cases where courts responding to the survey noted that staff perform a variety of tasks, counts were placed in the Work Multiple Operational Tasks category.  Typically those tasks include courtroom clerk, case management, receipting, calendaring, customer service, bailiff, etc.</t>
  </si>
  <si>
    <t>`</t>
  </si>
  <si>
    <t>Uniontown Municipal Court   ∆</t>
  </si>
  <si>
    <t>Wilkeson Municipal Court ∆</t>
  </si>
  <si>
    <t>Winlock Municipal Court   ∆  (+ Vader)</t>
  </si>
  <si>
    <t xml:space="preserve">Yelm Municipal Court </t>
  </si>
  <si>
    <r>
      <t xml:space="preserve">Aberdeen Municipal Court </t>
    </r>
    <r>
      <rPr>
        <b/>
        <sz val="12"/>
        <color theme="1"/>
        <rFont val="Arial"/>
        <family val="2"/>
      </rPr>
      <t>∆</t>
    </r>
  </si>
  <si>
    <t>Total Staff</t>
  </si>
  <si>
    <t>Total Staff - 40 Hour Workweek Standard</t>
  </si>
  <si>
    <t>Contractors</t>
  </si>
  <si>
    <t xml:space="preserve"> (totals prior to adding in counts  only for courts that did not respond</t>
  </si>
  <si>
    <t>Ocean Shores Municipal Court  ∆</t>
  </si>
  <si>
    <t>Pacific Municipal Court</t>
  </si>
  <si>
    <t>Pasco Municipal Court</t>
  </si>
  <si>
    <r>
      <t xml:space="preserve">Sumas Municipal Court  </t>
    </r>
    <r>
      <rPr>
        <sz val="10"/>
        <color rgb="FFFF0000"/>
        <rFont val="Arial"/>
        <family val="2"/>
      </rPr>
      <t>Check</t>
    </r>
    <r>
      <rPr>
        <sz val="10"/>
        <rFont val="Arial"/>
        <family val="2"/>
      </rPr>
      <t xml:space="preserve"> </t>
    </r>
    <r>
      <rPr>
        <sz val="10"/>
        <color rgb="FFFF0000"/>
        <rFont val="Arial"/>
        <family val="2"/>
      </rPr>
      <t>Judge</t>
    </r>
  </si>
  <si>
    <t>Albion Municipal Court *∆</t>
  </si>
  <si>
    <t>Albion *</t>
  </si>
  <si>
    <t xml:space="preserve">Anacortes * </t>
  </si>
  <si>
    <t>Battle Ground  *</t>
  </si>
  <si>
    <t>Bellingham  *</t>
  </si>
  <si>
    <t>Black Diamond *</t>
  </si>
  <si>
    <t>Brewster  *</t>
  </si>
  <si>
    <t>Camas-Washougal  *</t>
  </si>
  <si>
    <t>Centralia  *</t>
  </si>
  <si>
    <t>Cheney  *∆    (Includes Medical Lake Municipal)</t>
  </si>
  <si>
    <t>Cheney  *</t>
  </si>
  <si>
    <t>Colton Municipal Court  *∆</t>
  </si>
  <si>
    <t>Cosmopolis *∆</t>
  </si>
  <si>
    <t>Cosmopolis  *</t>
  </si>
  <si>
    <t>Des Moines  *</t>
  </si>
  <si>
    <t>Edmonds Municipal Court   *∆</t>
  </si>
  <si>
    <t>Edmonds  *</t>
  </si>
  <si>
    <t>Everson-Nooksack  *</t>
  </si>
  <si>
    <t>Federal Way  *</t>
  </si>
  <si>
    <t>Granger Municipal Court  *∆</t>
  </si>
  <si>
    <t>Granger  *</t>
  </si>
  <si>
    <t>Hoquiam  *</t>
  </si>
  <si>
    <t>Kent  *</t>
  </si>
  <si>
    <t>Lake Forest Park  *∆</t>
  </si>
  <si>
    <t>Lynden Municipal Court   *∆</t>
  </si>
  <si>
    <t>McCleary Municipal Court  *∆</t>
  </si>
  <si>
    <t>McCleary  *</t>
  </si>
  <si>
    <t>Moses Lake *</t>
  </si>
  <si>
    <t>Moxee City *</t>
  </si>
  <si>
    <t>North Bonneville *</t>
  </si>
  <si>
    <t>Oakville *</t>
  </si>
  <si>
    <t>Raymond Municipal Court  *∆</t>
  </si>
  <si>
    <t>Ruston Municipal Court  *∆</t>
  </si>
  <si>
    <t>Raymond  *</t>
  </si>
  <si>
    <t>Sedro Woolley   *∆</t>
  </si>
  <si>
    <t>Shelton Municipal Court *∆</t>
  </si>
  <si>
    <t>Sedro Woolley  *</t>
  </si>
  <si>
    <t>Sunnyside Municipal Court  *∆</t>
  </si>
  <si>
    <t>Tenino Municipal Court    *∆</t>
  </si>
  <si>
    <t>Toppenish Municipal Court   *∆</t>
  </si>
  <si>
    <t>Twisp Municipal Court  *∆</t>
  </si>
  <si>
    <t>Union Gap Municipal Court   *∆</t>
  </si>
  <si>
    <t>Sunnyside *</t>
  </si>
  <si>
    <t>Twisp  *</t>
  </si>
  <si>
    <t>Winthrop Municipal Court   *∆</t>
  </si>
  <si>
    <t>Union Gap *</t>
  </si>
  <si>
    <t>Zillah Municipal Court  *∆</t>
  </si>
  <si>
    <t>Winthrop  *</t>
  </si>
  <si>
    <t>Yelm *</t>
  </si>
  <si>
    <t>* No 2013 survey response received; most recent survey's figures used.</t>
  </si>
  <si>
    <t xml:space="preserve">* </t>
  </si>
  <si>
    <t xml:space="preserve">∆ 2014 survey not received. Most recent survey's figures used.
* Most recent survey's figures used.       
Notes:        
1.  Staffing levels measured are those in effect on 12/31/2014.       
2.  Counts are full time equivalent employees (FTEs).       
3.  In cases where courts responding to the survey noted that staff perform a variety of tasks, counts were placed in the Work Multiple Operational Tasks category.  Typically those tasks include courtroom clerk, case management, receipting, calendaring, customer service, bailiff, etc.       
</t>
  </si>
  <si>
    <t xml:space="preserve">Bainbridge Island Municipal  </t>
  </si>
  <si>
    <t xml:space="preserve">Bellingham Municipal  </t>
  </si>
  <si>
    <t xml:space="preserve">Enumclaw Municipal  </t>
  </si>
  <si>
    <t xml:space="preserve">Lynnwood Municipal  </t>
  </si>
  <si>
    <t xml:space="preserve">Marysville Municipal  </t>
  </si>
  <si>
    <t xml:space="preserve">Mount Vernon Municipal  </t>
  </si>
  <si>
    <t xml:space="preserve">Yakima Municipal  </t>
  </si>
  <si>
    <t>Drug Court nd Other Therapeutic Courts</t>
  </si>
  <si>
    <t>PART-TIME and TEMPORARY staff in categories not listed</t>
  </si>
  <si>
    <t xml:space="preserve">Tacoma Municipal   </t>
  </si>
  <si>
    <t xml:space="preserve">Colfax Municipal  </t>
  </si>
  <si>
    <t xml:space="preserve">Burlington Municipal  </t>
  </si>
  <si>
    <t xml:space="preserve">Lynden Municipal    </t>
  </si>
  <si>
    <t>FTE CONTRACTORS</t>
  </si>
  <si>
    <t>As Needed</t>
  </si>
  <si>
    <t>FTE PERMENANT PART-TIME  and TEMPORARY STAFF</t>
  </si>
  <si>
    <t>Total FTE Staff - 
40-hour workweek</t>
  </si>
  <si>
    <t>Contractor FTE - Not Incl. in Total Staff</t>
  </si>
  <si>
    <t>Judges (FTE)</t>
  </si>
  <si>
    <t>Commissioners and Magistrates (FTE)</t>
  </si>
  <si>
    <t>Total Judicial Officers (FTE)</t>
  </si>
  <si>
    <t>Ferndale Municipal</t>
  </si>
  <si>
    <t>Roy Municipal</t>
  </si>
  <si>
    <t xml:space="preserve"> (totals adding only counts reponded to 2018 survey)</t>
  </si>
  <si>
    <t>Lake Forest Park Municipal</t>
  </si>
  <si>
    <t>Port Orchard Municipal</t>
  </si>
  <si>
    <t xml:space="preserve">Colton Municipal ∆ </t>
  </si>
  <si>
    <t xml:space="preserve">Selah Municipal </t>
  </si>
  <si>
    <t xml:space="preserve">Tumwater Violations Bureau  ∆ </t>
  </si>
  <si>
    <t xml:space="preserve">Orting Municipal   ∆ </t>
  </si>
  <si>
    <t xml:space="preserve">Gig Harbor Municipal </t>
  </si>
  <si>
    <t>Black Diamond Municipal</t>
  </si>
  <si>
    <t xml:space="preserve">Airway Heights Municipal </t>
  </si>
  <si>
    <t xml:space="preserve">Westport Municipal  </t>
  </si>
  <si>
    <t xml:space="preserve">Fife Municipal </t>
  </si>
  <si>
    <t xml:space="preserve">SeaTac Municipal </t>
  </si>
  <si>
    <t xml:space="preserve">Blaine Municipal   ∆ </t>
  </si>
  <si>
    <t xml:space="preserve">Ocean Shores Municipal   ∆ </t>
  </si>
  <si>
    <t xml:space="preserve">Poulsbo Municipal  </t>
  </si>
  <si>
    <t xml:space="preserve">Shelton Municipal  </t>
  </si>
  <si>
    <t xml:space="preserve">Mercer Island Municipal  </t>
  </si>
  <si>
    <r>
      <t xml:space="preserve">Sunnyside Municipal </t>
    </r>
    <r>
      <rPr>
        <sz val="9"/>
        <rFont val="Calibri"/>
        <family val="2"/>
        <scheme val="minor"/>
      </rPr>
      <t xml:space="preserve">(and Toppenish)   ∆ </t>
    </r>
  </si>
  <si>
    <r>
      <t xml:space="preserve">Lakewood Municipal </t>
    </r>
    <r>
      <rPr>
        <sz val="8"/>
        <rFont val="Calibri"/>
        <family val="2"/>
        <scheme val="minor"/>
      </rPr>
      <t>(and other jurisdictions)</t>
    </r>
    <r>
      <rPr>
        <sz val="9"/>
        <rFont val="Calibri"/>
        <family val="2"/>
        <scheme val="minor"/>
      </rPr>
      <t xml:space="preserve"> ∆</t>
    </r>
  </si>
  <si>
    <t>Seattle Municipal</t>
  </si>
  <si>
    <t xml:space="preserve">Tukwila Municipal   </t>
  </si>
  <si>
    <t xml:space="preserve">Yelm Municipal  ∆ </t>
  </si>
  <si>
    <t xml:space="preserve">Zillah Municipal   ∆ </t>
  </si>
  <si>
    <t xml:space="preserve">Winthrop Municipal  ∆ </t>
  </si>
  <si>
    <t xml:space="preserve">Winlock Municipal   ∆ </t>
  </si>
  <si>
    <t xml:space="preserve">Wapato Municipal  ∆ </t>
  </si>
  <si>
    <t xml:space="preserve">Twisp Municipal   ∆ </t>
  </si>
  <si>
    <t xml:space="preserve">Bothell Municipal ∆ </t>
  </si>
  <si>
    <t xml:space="preserve">East Wenatchee Municipal ∆ </t>
  </si>
  <si>
    <t xml:space="preserve">Hoquiam Municipal  ∆ </t>
  </si>
  <si>
    <t xml:space="preserve">Montesano Municipal ∆ </t>
  </si>
  <si>
    <t xml:space="preserve">Olympia Municipal  ∆ </t>
  </si>
  <si>
    <t xml:space="preserve">Omak Municipal  ∆ </t>
  </si>
  <si>
    <t>Elma Municipal</t>
  </si>
  <si>
    <t>Everett Municipal</t>
  </si>
  <si>
    <t>Sedro Woolley Municipal</t>
  </si>
  <si>
    <t>Totals</t>
  </si>
  <si>
    <r>
      <t xml:space="preserve">Municipal Court Staffing
as of 12/31/2023
</t>
    </r>
    <r>
      <rPr>
        <sz val="10"/>
        <rFont val="Calibri"/>
        <family val="2"/>
        <scheme val="minor"/>
      </rPr>
      <t>Counts are full time equivalent employees (FTEs)</t>
    </r>
    <r>
      <rPr>
        <sz val="8"/>
        <color rgb="FFFF0000"/>
        <rFont val="Calibri"/>
        <family val="2"/>
        <scheme val="minor"/>
      </rPr>
      <t xml:space="preserve">
</t>
    </r>
    <r>
      <rPr>
        <sz val="10"/>
        <color rgb="FFFF0000"/>
        <rFont val="Calibri"/>
        <family val="2"/>
        <scheme val="minor"/>
      </rPr>
      <t xml:space="preserve">
</t>
    </r>
    <r>
      <rPr>
        <sz val="8"/>
        <rFont val="Calibri"/>
        <family val="2"/>
        <scheme val="minor"/>
      </rPr>
      <t xml:space="preserve"> </t>
    </r>
  </si>
  <si>
    <t xml:space="preserve">∆  2023 survey not received. Past survey figures used.  </t>
  </si>
  <si>
    <t xml:space="preserve">Aberdeen Municipal  ∆ </t>
  </si>
  <si>
    <t>Anacortes Municipal   ∆</t>
  </si>
  <si>
    <t>Battle Ground Municipal  ∆</t>
  </si>
  <si>
    <t xml:space="preserve">Bremerton Municipal </t>
  </si>
  <si>
    <t xml:space="preserve">Brewster Municipal   ∆ </t>
  </si>
  <si>
    <t>Centralia Municipal  ∆</t>
  </si>
  <si>
    <t>Cheney Municipal  ∆</t>
  </si>
  <si>
    <t xml:space="preserve">Cosmopolis Municipal </t>
  </si>
  <si>
    <t xml:space="preserve">Edmonds Municipal  ∆ </t>
  </si>
  <si>
    <t xml:space="preserve">Everson-Nooksack Municipal  ∆ </t>
  </si>
  <si>
    <t>Fircrest/Ruston Municipal Ruston</t>
  </si>
  <si>
    <t xml:space="preserve">Granger Municipal </t>
  </si>
  <si>
    <t>Kent Municipal (and Maple Valley)  ∆</t>
  </si>
  <si>
    <r>
      <t xml:space="preserve">Kirkland Municipal </t>
    </r>
    <r>
      <rPr>
        <sz val="8"/>
        <rFont val="Calibri"/>
        <family val="2"/>
        <scheme val="minor"/>
      </rPr>
      <t>(and other jurisdictions)</t>
    </r>
    <r>
      <rPr>
        <sz val="10"/>
        <rFont val="Calibri"/>
        <family val="2"/>
        <scheme val="minor"/>
      </rPr>
      <t xml:space="preserve">  ∆</t>
    </r>
  </si>
  <si>
    <r>
      <t xml:space="preserve">Milton Municipal </t>
    </r>
    <r>
      <rPr>
        <sz val="8"/>
        <rFont val="Calibri"/>
        <family val="2"/>
        <scheme val="minor"/>
      </rPr>
      <t>(Staffed by Puyallup Muni Ct)</t>
    </r>
    <r>
      <rPr>
        <sz val="10"/>
        <rFont val="Calibri"/>
        <family val="2"/>
        <scheme val="minor"/>
      </rPr>
      <t xml:space="preserve"> ∆ </t>
    </r>
  </si>
  <si>
    <t>Napavine Municipal   ∆</t>
  </si>
  <si>
    <t>Oakville Municipal   ∆</t>
  </si>
  <si>
    <r>
      <t>Puyallup Municipal</t>
    </r>
    <r>
      <rPr>
        <sz val="8"/>
        <rFont val="Calibri"/>
        <family val="2"/>
        <scheme val="minor"/>
      </rPr>
      <t xml:space="preserve"> (Staffs Milton Municpal Ct)</t>
    </r>
    <r>
      <rPr>
        <sz val="10"/>
        <rFont val="Calibri"/>
        <family val="2"/>
        <scheme val="minor"/>
      </rPr>
      <t>∆</t>
    </r>
  </si>
  <si>
    <t xml:space="preserve">Renton Municipal  ∆ </t>
  </si>
  <si>
    <t xml:space="preserve">Sumas Municipal   ∆ </t>
  </si>
  <si>
    <t xml:space="preserve">Tenino Municipal   </t>
  </si>
  <si>
    <t xml:space="preserve">Wilkeson Municipal   </t>
  </si>
  <si>
    <r>
      <t xml:space="preserve">Bonney Lake Municipal </t>
    </r>
    <r>
      <rPr>
        <sz val="8"/>
        <rFont val="Calibri"/>
        <family val="2"/>
        <scheme val="minor"/>
      </rPr>
      <t>(Staffs Sumner Muni Ct)</t>
    </r>
    <r>
      <rPr>
        <sz val="10"/>
        <rFont val="Calibri"/>
        <family val="2"/>
        <scheme val="minor"/>
      </rPr>
      <t xml:space="preserve"> </t>
    </r>
  </si>
  <si>
    <r>
      <t xml:space="preserve">Cle Elum Municipal </t>
    </r>
    <r>
      <rPr>
        <sz val="8"/>
        <rFont val="Calibri"/>
        <family val="2"/>
        <scheme val="minor"/>
      </rPr>
      <t>Staffed by Upper Kittitas Dist</t>
    </r>
  </si>
  <si>
    <r>
      <t xml:space="preserve">Des Moines Muni </t>
    </r>
    <r>
      <rPr>
        <sz val="9"/>
        <rFont val="Calibri"/>
        <family val="2"/>
        <scheme val="minor"/>
      </rPr>
      <t xml:space="preserve">(and Normandy Park) </t>
    </r>
  </si>
  <si>
    <r>
      <t xml:space="preserve">Issaquah Municipal </t>
    </r>
    <r>
      <rPr>
        <sz val="8"/>
        <rFont val="Calibri"/>
        <family val="2"/>
        <scheme val="minor"/>
      </rPr>
      <t>(and other jurisdictions)</t>
    </r>
  </si>
  <si>
    <r>
      <t xml:space="preserve">Roslyn Municipal </t>
    </r>
    <r>
      <rPr>
        <sz val="8"/>
        <rFont val="Calibri"/>
        <family val="2"/>
        <scheme val="minor"/>
      </rPr>
      <t>Staffed by Upper Kittitas Dist</t>
    </r>
  </si>
  <si>
    <r>
      <t xml:space="preserve">Sumner Municipal </t>
    </r>
    <r>
      <rPr>
        <sz val="8"/>
        <rFont val="Calibri"/>
        <family val="2"/>
        <scheme val="minor"/>
      </rPr>
      <t>(Staffed by Bonney Lake Muni)</t>
    </r>
  </si>
  <si>
    <t xml:space="preserve">Buckley Municipal   </t>
  </si>
  <si>
    <t xml:space="preserve">Pasco Municipal  </t>
  </si>
  <si>
    <t xml:space="preserve">Monroe Municipal  </t>
  </si>
  <si>
    <t xml:space="preserve">Spokane Municipal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</si>
</sst>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0" x14ac:knownFonts="1">
    <font>
      <sz val="10"/>
      <name val="Microsoft Sans Serif"/>
    </font>
    <font>
      <sz val="11"/>
      <color theme="1"/>
      <name val="Calibri"/>
      <family val="2"/>
      <scheme val="minor"/>
    </font>
    <font>
      <sz val="11"/>
      <color theme="1"/>
      <name val="Calibri"/>
      <family val="2"/>
      <scheme val="minor"/>
    </font>
    <font>
      <sz val="10"/>
      <name val="Microsoft Sans Serif"/>
      <family val="2"/>
    </font>
    <font>
      <b/>
      <sz val="10"/>
      <color theme="1"/>
      <name val="Calibri"/>
      <family val="2"/>
      <scheme val="minor"/>
    </font>
    <font>
      <b/>
      <sz val="10"/>
      <name val="Calibri"/>
      <family val="2"/>
      <scheme val="minor"/>
    </font>
    <font>
      <sz val="10"/>
      <name val="MS Sans Serif"/>
      <family val="2"/>
    </font>
    <font>
      <sz val="10"/>
      <name val="Calibri"/>
      <family val="2"/>
      <scheme val="minor"/>
    </font>
    <font>
      <b/>
      <sz val="10"/>
      <color rgb="FFFF0000"/>
      <name val="Calibri"/>
      <family val="2"/>
      <scheme val="minor"/>
    </font>
    <font>
      <sz val="10"/>
      <color rgb="FFFF0000"/>
      <name val="Calibri"/>
      <family val="2"/>
      <scheme val="minor"/>
    </font>
    <font>
      <sz val="10"/>
      <name val="Arial"/>
      <family val="2"/>
    </font>
    <font>
      <b/>
      <sz val="10"/>
      <color theme="1"/>
      <name val="Arial"/>
      <family val="2"/>
    </font>
    <font>
      <b/>
      <sz val="10"/>
      <name val="Arial"/>
      <family val="2"/>
    </font>
    <font>
      <sz val="10"/>
      <color theme="1"/>
      <name val="Arial"/>
      <family val="2"/>
    </font>
    <font>
      <sz val="10"/>
      <color rgb="FFFF0000"/>
      <name val="Arial"/>
      <family val="2"/>
    </font>
    <font>
      <b/>
      <sz val="10"/>
      <color rgb="FFFF0000"/>
      <name val="Arial"/>
      <family val="2"/>
    </font>
    <font>
      <sz val="11"/>
      <color theme="1"/>
      <name val="Arial"/>
      <family val="2"/>
    </font>
    <font>
      <b/>
      <sz val="12"/>
      <color theme="1"/>
      <name val="Arial"/>
      <family val="2"/>
    </font>
    <font>
      <sz val="10"/>
      <color theme="0" tint="-0.499984740745262"/>
      <name val="Arial"/>
      <family val="2"/>
    </font>
    <font>
      <b/>
      <sz val="10"/>
      <color theme="0" tint="-0.499984740745262"/>
      <name val="Arial"/>
      <family val="2"/>
    </font>
    <font>
      <b/>
      <sz val="10"/>
      <color theme="0" tint="-0.499984740745262"/>
      <name val="Calibri"/>
      <family val="2"/>
      <scheme val="minor"/>
    </font>
    <font>
      <sz val="10"/>
      <color theme="0" tint="-0.499984740745262"/>
      <name val="Calibri"/>
      <family val="2"/>
      <scheme val="minor"/>
    </font>
    <font>
      <sz val="10"/>
      <color theme="1"/>
      <name val="Calibri"/>
      <family val="2"/>
      <scheme val="minor"/>
    </font>
    <font>
      <sz val="9.8000000000000007"/>
      <name val="Calibri"/>
      <family val="2"/>
      <scheme val="minor"/>
    </font>
    <font>
      <sz val="9.8000000000000007"/>
      <color theme="1"/>
      <name val="Calibri"/>
      <family val="2"/>
      <scheme val="minor"/>
    </font>
    <font>
      <sz val="9.8000000000000007"/>
      <name val="Arial"/>
      <family val="2"/>
    </font>
    <font>
      <sz val="9"/>
      <name val="Calibri"/>
      <family val="2"/>
      <scheme val="minor"/>
    </font>
    <font>
      <b/>
      <sz val="12"/>
      <name val="Calibri"/>
      <family val="2"/>
      <scheme val="minor"/>
    </font>
    <font>
      <sz val="8"/>
      <name val="Calibri"/>
      <family val="2"/>
      <scheme val="minor"/>
    </font>
    <font>
      <sz val="8"/>
      <color rgb="FFFF0000"/>
      <name val="Calibri"/>
      <family val="2"/>
      <scheme val="minor"/>
    </font>
  </fonts>
  <fills count="16">
    <fill>
      <patternFill patternType="none"/>
    </fill>
    <fill>
      <patternFill patternType="gray125"/>
    </fill>
    <fill>
      <patternFill patternType="solid">
        <fgColor theme="9" tint="0.59999389629810485"/>
        <bgColor indexed="64"/>
      </patternFill>
    </fill>
    <fill>
      <patternFill patternType="solid">
        <fgColor rgb="FFFF9999"/>
        <bgColor indexed="64"/>
      </patternFill>
    </fill>
    <fill>
      <patternFill patternType="solid">
        <fgColor rgb="FF66FFFF"/>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D5AB"/>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0C1"/>
        <bgColor indexed="64"/>
      </patternFill>
    </fill>
    <fill>
      <patternFill patternType="solid">
        <fgColor rgb="FFFFFFD9"/>
        <bgColor indexed="64"/>
      </patternFill>
    </fill>
    <fill>
      <patternFill patternType="solid">
        <fgColor rgb="FFBDFFFF"/>
        <bgColor indexed="64"/>
      </patternFill>
    </fill>
  </fills>
  <borders count="19">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right/>
      <top style="hair">
        <color auto="1"/>
      </top>
      <bottom/>
      <diagonal/>
    </border>
    <border>
      <left style="hair">
        <color auto="1"/>
      </left>
      <right style="hair">
        <color auto="1"/>
      </right>
      <top/>
      <bottom style="hair">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s>
  <cellStyleXfs count="5">
    <xf numFmtId="0" fontId="0" fillId="0" borderId="0"/>
    <xf numFmtId="0" fontId="2" fillId="0" borderId="0"/>
    <xf numFmtId="0" fontId="3" fillId="0" borderId="0"/>
    <xf numFmtId="0" fontId="6" fillId="0" borderId="0"/>
    <xf numFmtId="43" fontId="2" fillId="0" borderId="0" applyFont="0" applyFill="0" applyBorder="0" applyAlignment="0" applyProtection="0"/>
  </cellStyleXfs>
  <cellXfs count="167">
    <xf numFmtId="0" fontId="0" fillId="0" borderId="0" xfId="0"/>
    <xf numFmtId="2" fontId="4" fillId="5" borderId="4" xfId="3" applyNumberFormat="1" applyFont="1" applyFill="1" applyBorder="1"/>
    <xf numFmtId="2" fontId="7" fillId="5" borderId="4" xfId="1" applyNumberFormat="1" applyFont="1" applyFill="1" applyBorder="1" applyAlignment="1">
      <alignment horizontal="right" wrapText="1"/>
    </xf>
    <xf numFmtId="0" fontId="10" fillId="0" borderId="1" xfId="0" applyFont="1" applyBorder="1"/>
    <xf numFmtId="0" fontId="10" fillId="0" borderId="2" xfId="0" applyFont="1" applyBorder="1"/>
    <xf numFmtId="0" fontId="10" fillId="6" borderId="2" xfId="0" applyFont="1" applyFill="1" applyBorder="1" applyAlignment="1">
      <alignment horizontal="center"/>
    </xf>
    <xf numFmtId="0" fontId="10" fillId="7" borderId="2" xfId="0" applyFont="1" applyFill="1" applyBorder="1" applyAlignment="1"/>
    <xf numFmtId="0" fontId="10" fillId="2" borderId="2" xfId="0" applyFont="1" applyFill="1" applyBorder="1" applyAlignment="1"/>
    <xf numFmtId="0" fontId="10" fillId="2" borderId="2" xfId="0" applyFont="1" applyFill="1" applyBorder="1"/>
    <xf numFmtId="2" fontId="11" fillId="9" borderId="8" xfId="1" applyNumberFormat="1" applyFont="1" applyFill="1" applyBorder="1" applyAlignment="1">
      <alignment horizontal="left"/>
    </xf>
    <xf numFmtId="0" fontId="10" fillId="0" borderId="3" xfId="0" applyFont="1" applyBorder="1"/>
    <xf numFmtId="0" fontId="10" fillId="0" borderId="4" xfId="0" applyFont="1" applyBorder="1"/>
    <xf numFmtId="0" fontId="10" fillId="6" borderId="4" xfId="0" applyFont="1" applyFill="1" applyBorder="1"/>
    <xf numFmtId="0" fontId="10" fillId="7" borderId="4" xfId="0" applyFont="1" applyFill="1" applyBorder="1"/>
    <xf numFmtId="0" fontId="10" fillId="2" borderId="4" xfId="0" applyFont="1" applyFill="1" applyBorder="1"/>
    <xf numFmtId="0" fontId="10" fillId="0" borderId="3" xfId="0" applyFont="1" applyBorder="1" applyAlignment="1">
      <alignment wrapText="1"/>
    </xf>
    <xf numFmtId="0" fontId="10" fillId="0" borderId="4" xfId="0" applyFont="1" applyBorder="1" applyAlignment="1">
      <alignment wrapText="1"/>
    </xf>
    <xf numFmtId="0" fontId="10" fillId="6" borderId="4" xfId="0" applyFont="1" applyFill="1" applyBorder="1" applyAlignment="1">
      <alignment wrapText="1"/>
    </xf>
    <xf numFmtId="0" fontId="10" fillId="7" borderId="4" xfId="0" applyFont="1" applyFill="1" applyBorder="1" applyAlignment="1">
      <alignment wrapText="1"/>
    </xf>
    <xf numFmtId="0" fontId="10" fillId="2" borderId="4" xfId="0" applyFont="1" applyFill="1" applyBorder="1" applyAlignment="1">
      <alignment wrapText="1"/>
    </xf>
    <xf numFmtId="0" fontId="10" fillId="3" borderId="4" xfId="0" applyFont="1" applyFill="1" applyBorder="1" applyAlignment="1">
      <alignment wrapText="1"/>
    </xf>
    <xf numFmtId="0" fontId="10" fillId="4" borderId="4" xfId="0" applyFont="1" applyFill="1" applyBorder="1" applyAlignment="1">
      <alignment wrapText="1"/>
    </xf>
    <xf numFmtId="2" fontId="11" fillId="0" borderId="4" xfId="1" applyNumberFormat="1" applyFont="1" applyFill="1" applyBorder="1" applyAlignment="1">
      <alignment horizontal="center" wrapText="1"/>
    </xf>
    <xf numFmtId="2" fontId="11" fillId="10" borderId="4" xfId="1" applyNumberFormat="1" applyFont="1" applyFill="1" applyBorder="1" applyAlignment="1">
      <alignment horizontal="center" wrapText="1"/>
    </xf>
    <xf numFmtId="2" fontId="12" fillId="10" borderId="4" xfId="1" applyNumberFormat="1" applyFont="1" applyFill="1" applyBorder="1" applyAlignment="1">
      <alignment horizontal="center" wrapText="1"/>
    </xf>
    <xf numFmtId="2" fontId="11" fillId="0" borderId="4" xfId="3" applyNumberFormat="1" applyFont="1" applyFill="1" applyBorder="1"/>
    <xf numFmtId="2" fontId="10" fillId="0" borderId="4" xfId="1" applyNumberFormat="1" applyFont="1" applyFill="1" applyBorder="1" applyAlignment="1">
      <alignment horizontal="right" wrapText="1"/>
    </xf>
    <xf numFmtId="14" fontId="10" fillId="0" borderId="4" xfId="0" applyNumberFormat="1" applyFont="1" applyBorder="1"/>
    <xf numFmtId="0" fontId="10" fillId="5" borderId="4" xfId="0" applyFont="1" applyFill="1" applyBorder="1"/>
    <xf numFmtId="2" fontId="11" fillId="5" borderId="4" xfId="3" applyNumberFormat="1" applyFont="1" applyFill="1" applyBorder="1"/>
    <xf numFmtId="2" fontId="10" fillId="5" borderId="4" xfId="1" applyNumberFormat="1" applyFont="1" applyFill="1" applyBorder="1" applyAlignment="1">
      <alignment horizontal="right" wrapText="1"/>
    </xf>
    <xf numFmtId="0" fontId="10" fillId="0" borderId="3" xfId="0" applyFont="1" applyFill="1" applyBorder="1"/>
    <xf numFmtId="0" fontId="10" fillId="0" borderId="4" xfId="0" applyFont="1" applyFill="1" applyBorder="1"/>
    <xf numFmtId="14" fontId="10" fillId="0" borderId="4" xfId="0" applyNumberFormat="1" applyFont="1" applyFill="1" applyBorder="1"/>
    <xf numFmtId="0" fontId="14" fillId="0" borderId="4" xfId="0" applyFont="1" applyBorder="1"/>
    <xf numFmtId="0" fontId="10" fillId="5" borderId="3" xfId="0" applyFont="1" applyFill="1" applyBorder="1"/>
    <xf numFmtId="14" fontId="10" fillId="5" borderId="4" xfId="0" applyNumberFormat="1" applyFont="1" applyFill="1" applyBorder="1"/>
    <xf numFmtId="2" fontId="15" fillId="0" borderId="4" xfId="3" applyNumberFormat="1" applyFont="1" applyFill="1" applyBorder="1"/>
    <xf numFmtId="2" fontId="14" fillId="0" borderId="4" xfId="1" applyNumberFormat="1" applyFont="1" applyFill="1" applyBorder="1" applyAlignment="1">
      <alignment horizontal="right" wrapText="1"/>
    </xf>
    <xf numFmtId="2" fontId="10" fillId="0" borderId="4" xfId="0" applyNumberFormat="1" applyFont="1" applyBorder="1"/>
    <xf numFmtId="2" fontId="11" fillId="0" borderId="4" xfId="1" applyNumberFormat="1" applyFont="1" applyFill="1" applyBorder="1"/>
    <xf numFmtId="2" fontId="13" fillId="9" borderId="9" xfId="3" applyNumberFormat="1" applyFont="1" applyFill="1" applyBorder="1" applyAlignment="1">
      <alignment horizontal="left"/>
    </xf>
    <xf numFmtId="2" fontId="11" fillId="0" borderId="0" xfId="1" applyNumberFormat="1" applyFont="1" applyBorder="1"/>
    <xf numFmtId="2" fontId="10" fillId="0" borderId="0" xfId="1" applyNumberFormat="1" applyFont="1" applyFill="1" applyBorder="1" applyAlignment="1">
      <alignment horizontal="right" wrapText="1"/>
    </xf>
    <xf numFmtId="2" fontId="13" fillId="9" borderId="0" xfId="1" applyNumberFormat="1" applyFont="1" applyFill="1" applyBorder="1" applyAlignment="1">
      <alignment horizontal="left"/>
    </xf>
    <xf numFmtId="2" fontId="10" fillId="0" borderId="0" xfId="1" applyNumberFormat="1" applyFont="1" applyBorder="1" applyAlignment="1"/>
    <xf numFmtId="2" fontId="13" fillId="0" borderId="8" xfId="1" applyNumberFormat="1" applyFont="1" applyBorder="1" applyAlignment="1">
      <alignment horizontal="left" wrapText="1"/>
    </xf>
    <xf numFmtId="0" fontId="16" fillId="0" borderId="0" xfId="1" applyFont="1"/>
    <xf numFmtId="2" fontId="13" fillId="0" borderId="10" xfId="1" applyNumberFormat="1" applyFont="1" applyBorder="1"/>
    <xf numFmtId="0" fontId="10" fillId="0" borderId="4" xfId="0" applyFont="1" applyFill="1" applyBorder="1" applyAlignment="1">
      <alignment wrapText="1"/>
    </xf>
    <xf numFmtId="2" fontId="7" fillId="5" borderId="8" xfId="1" applyNumberFormat="1" applyFont="1" applyFill="1" applyBorder="1" applyAlignment="1" applyProtection="1">
      <alignment horizontal="right" wrapText="1"/>
      <protection locked="0"/>
    </xf>
    <xf numFmtId="0" fontId="10" fillId="8" borderId="2" xfId="0" applyFont="1" applyFill="1" applyBorder="1"/>
    <xf numFmtId="0" fontId="10" fillId="8" borderId="4" xfId="0" applyFont="1" applyFill="1" applyBorder="1"/>
    <xf numFmtId="2" fontId="4" fillId="8" borderId="4" xfId="1" applyNumberFormat="1" applyFont="1" applyFill="1" applyBorder="1" applyAlignment="1">
      <alignment horizontal="center" wrapText="1"/>
    </xf>
    <xf numFmtId="2" fontId="5" fillId="8" borderId="4" xfId="1" applyNumberFormat="1" applyFont="1" applyFill="1" applyBorder="1" applyAlignment="1">
      <alignment horizontal="center" wrapText="1"/>
    </xf>
    <xf numFmtId="2" fontId="4" fillId="8" borderId="4" xfId="3" applyNumberFormat="1" applyFont="1" applyFill="1" applyBorder="1"/>
    <xf numFmtId="2" fontId="7" fillId="8" borderId="4" xfId="1" applyNumberFormat="1" applyFont="1" applyFill="1" applyBorder="1" applyAlignment="1">
      <alignment horizontal="right" wrapText="1"/>
    </xf>
    <xf numFmtId="2" fontId="7" fillId="8" borderId="8" xfId="1" applyNumberFormat="1" applyFont="1" applyFill="1" applyBorder="1" applyAlignment="1" applyProtection="1">
      <alignment horizontal="right" wrapText="1"/>
      <protection locked="0"/>
    </xf>
    <xf numFmtId="2" fontId="4" fillId="8" borderId="4" xfId="1" applyNumberFormat="1" applyFont="1" applyFill="1" applyBorder="1"/>
    <xf numFmtId="0" fontId="18" fillId="0" borderId="3" xfId="0" applyFont="1" applyBorder="1"/>
    <xf numFmtId="0" fontId="18" fillId="0" borderId="4" xfId="0" applyFont="1" applyBorder="1"/>
    <xf numFmtId="2" fontId="19" fillId="0" borderId="4" xfId="3" applyNumberFormat="1" applyFont="1" applyFill="1" applyBorder="1"/>
    <xf numFmtId="2" fontId="18" fillId="0" borderId="4" xfId="1" applyNumberFormat="1" applyFont="1" applyFill="1" applyBorder="1" applyAlignment="1">
      <alignment horizontal="right" wrapText="1"/>
    </xf>
    <xf numFmtId="2" fontId="20" fillId="8" borderId="4" xfId="3" applyNumberFormat="1" applyFont="1" applyFill="1" applyBorder="1"/>
    <xf numFmtId="2" fontId="21" fillId="8" borderId="4" xfId="1" applyNumberFormat="1" applyFont="1" applyFill="1" applyBorder="1" applyAlignment="1">
      <alignment horizontal="right" wrapText="1"/>
    </xf>
    <xf numFmtId="2" fontId="21" fillId="8" borderId="8" xfId="1" applyNumberFormat="1" applyFont="1" applyFill="1" applyBorder="1" applyAlignment="1" applyProtection="1">
      <alignment horizontal="right" wrapText="1"/>
      <protection locked="0"/>
    </xf>
    <xf numFmtId="2" fontId="11" fillId="5" borderId="4" xfId="1" applyNumberFormat="1" applyFont="1" applyFill="1" applyBorder="1" applyAlignment="1">
      <alignment horizontal="center" wrapText="1"/>
    </xf>
    <xf numFmtId="0" fontId="10" fillId="5" borderId="4" xfId="0" applyFont="1" applyFill="1" applyBorder="1" applyAlignment="1">
      <alignment wrapText="1"/>
    </xf>
    <xf numFmtId="0" fontId="14" fillId="5" borderId="3" xfId="0" applyFont="1" applyFill="1" applyBorder="1"/>
    <xf numFmtId="0" fontId="14" fillId="5" borderId="4" xfId="0" applyFont="1" applyFill="1" applyBorder="1"/>
    <xf numFmtId="14" fontId="14" fillId="5" borderId="4" xfId="0" applyNumberFormat="1" applyFont="1" applyFill="1" applyBorder="1"/>
    <xf numFmtId="0" fontId="14" fillId="5" borderId="4" xfId="0" applyFont="1" applyFill="1" applyBorder="1" applyAlignment="1">
      <alignment wrapText="1"/>
    </xf>
    <xf numFmtId="2" fontId="15" fillId="5" borderId="4" xfId="3" applyNumberFormat="1" applyFont="1" applyFill="1" applyBorder="1"/>
    <xf numFmtId="2" fontId="14" fillId="5" borderId="4" xfId="1" applyNumberFormat="1" applyFont="1" applyFill="1" applyBorder="1" applyAlignment="1">
      <alignment horizontal="right" wrapText="1"/>
    </xf>
    <xf numFmtId="2" fontId="8" fillId="5" borderId="4" xfId="3" applyNumberFormat="1" applyFont="1" applyFill="1" applyBorder="1"/>
    <xf numFmtId="2" fontId="9" fillId="5" borderId="4" xfId="1" applyNumberFormat="1" applyFont="1" applyFill="1" applyBorder="1" applyAlignment="1">
      <alignment horizontal="right" wrapText="1"/>
    </xf>
    <xf numFmtId="2" fontId="9" fillId="5" borderId="8" xfId="1" applyNumberFormat="1" applyFont="1" applyFill="1" applyBorder="1" applyAlignment="1" applyProtection="1">
      <alignment horizontal="right" wrapText="1"/>
      <protection locked="0"/>
    </xf>
    <xf numFmtId="0" fontId="13" fillId="5" borderId="4" xfId="0" applyFont="1" applyFill="1" applyBorder="1"/>
    <xf numFmtId="2" fontId="5" fillId="0" borderId="11" xfId="3" applyNumberFormat="1" applyFont="1" applyFill="1" applyBorder="1"/>
    <xf numFmtId="2" fontId="7" fillId="0" borderId="11" xfId="1" applyNumberFormat="1" applyFont="1" applyFill="1" applyBorder="1" applyAlignment="1">
      <alignment horizontal="right" wrapText="1"/>
    </xf>
    <xf numFmtId="2" fontId="7" fillId="0" borderId="11" xfId="1" applyNumberFormat="1" applyFont="1" applyFill="1" applyBorder="1" applyAlignment="1" applyProtection="1">
      <alignment horizontal="right" wrapText="1"/>
      <protection locked="0"/>
    </xf>
    <xf numFmtId="2" fontId="7" fillId="0" borderId="11" xfId="0" applyNumberFormat="1" applyFont="1" applyFill="1" applyBorder="1" applyAlignment="1">
      <alignment wrapText="1"/>
    </xf>
    <xf numFmtId="2" fontId="7" fillId="0" borderId="11" xfId="0" applyNumberFormat="1" applyFont="1" applyFill="1" applyBorder="1"/>
    <xf numFmtId="2" fontId="7" fillId="0" borderId="11" xfId="0" applyNumberFormat="1" applyFont="1" applyBorder="1"/>
    <xf numFmtId="2" fontId="4" fillId="0" borderId="11" xfId="3" applyNumberFormat="1" applyFont="1" applyFill="1" applyBorder="1"/>
    <xf numFmtId="2" fontId="8" fillId="0" borderId="11" xfId="3" applyNumberFormat="1" applyFont="1" applyFill="1" applyBorder="1"/>
    <xf numFmtId="2" fontId="4" fillId="0" borderId="11" xfId="1" applyNumberFormat="1" applyFont="1" applyFill="1" applyBorder="1"/>
    <xf numFmtId="2" fontId="22" fillId="9" borderId="11" xfId="3" applyNumberFormat="1" applyFont="1" applyFill="1" applyBorder="1" applyAlignment="1">
      <alignment horizontal="left"/>
    </xf>
    <xf numFmtId="2" fontId="4" fillId="0" borderId="11" xfId="1" applyNumberFormat="1" applyFont="1" applyBorder="1"/>
    <xf numFmtId="2" fontId="22" fillId="9" borderId="11" xfId="1" applyNumberFormat="1" applyFont="1" applyFill="1" applyBorder="1" applyAlignment="1">
      <alignment horizontal="left"/>
    </xf>
    <xf numFmtId="2" fontId="7" fillId="0" borderId="11" xfId="1" applyNumberFormat="1" applyFont="1" applyBorder="1" applyAlignment="1"/>
    <xf numFmtId="2" fontId="22" fillId="0" borderId="11" xfId="1" applyNumberFormat="1" applyFont="1" applyBorder="1" applyAlignment="1">
      <alignment horizontal="left" wrapText="1"/>
    </xf>
    <xf numFmtId="2" fontId="1" fillId="0" borderId="11" xfId="1" applyNumberFormat="1" applyFont="1" applyBorder="1"/>
    <xf numFmtId="2" fontId="22" fillId="0" borderId="11" xfId="1" applyNumberFormat="1" applyFont="1" applyBorder="1"/>
    <xf numFmtId="1" fontId="7" fillId="0" borderId="11" xfId="0" applyNumberFormat="1" applyFont="1" applyFill="1" applyBorder="1"/>
    <xf numFmtId="1" fontId="7" fillId="0" borderId="11" xfId="0" applyNumberFormat="1" applyFont="1" applyBorder="1"/>
    <xf numFmtId="2" fontId="23" fillId="0" borderId="11" xfId="0" applyNumberFormat="1" applyFont="1" applyBorder="1" applyAlignment="1">
      <alignment textRotation="90" wrapText="1"/>
    </xf>
    <xf numFmtId="2" fontId="24" fillId="0" borderId="11" xfId="1" applyNumberFormat="1" applyFont="1" applyFill="1" applyBorder="1" applyAlignment="1">
      <alignment horizontal="center" textRotation="90" wrapText="1"/>
    </xf>
    <xf numFmtId="2" fontId="24" fillId="9" borderId="11" xfId="1" applyNumberFormat="1" applyFont="1" applyFill="1" applyBorder="1" applyAlignment="1">
      <alignment horizontal="left" textRotation="90"/>
    </xf>
    <xf numFmtId="2" fontId="24" fillId="10" borderId="11" xfId="1" applyNumberFormat="1" applyFont="1" applyFill="1" applyBorder="1" applyAlignment="1">
      <alignment horizontal="center" textRotation="90" wrapText="1"/>
    </xf>
    <xf numFmtId="2" fontId="23" fillId="10" borderId="11" xfId="1" applyNumberFormat="1" applyFont="1" applyFill="1" applyBorder="1" applyAlignment="1">
      <alignment horizontal="center" textRotation="90" wrapText="1"/>
    </xf>
    <xf numFmtId="2" fontId="24" fillId="8" borderId="11" xfId="1" applyNumberFormat="1" applyFont="1" applyFill="1" applyBorder="1" applyAlignment="1">
      <alignment horizontal="center" textRotation="90" wrapText="1"/>
    </xf>
    <xf numFmtId="2" fontId="23" fillId="8" borderId="11" xfId="1" applyNumberFormat="1" applyFont="1" applyFill="1" applyBorder="1" applyAlignment="1">
      <alignment horizontal="center" textRotation="90" wrapText="1"/>
    </xf>
    <xf numFmtId="2" fontId="23" fillId="12" borderId="11" xfId="0" applyNumberFormat="1" applyFont="1" applyFill="1" applyBorder="1" applyAlignment="1">
      <alignment horizontal="center"/>
    </xf>
    <xf numFmtId="2" fontId="23" fillId="11" borderId="11" xfId="0" applyNumberFormat="1" applyFont="1" applyFill="1" applyBorder="1"/>
    <xf numFmtId="2" fontId="23" fillId="0" borderId="11" xfId="0" applyNumberFormat="1" applyFont="1" applyBorder="1"/>
    <xf numFmtId="2" fontId="24" fillId="9" borderId="11" xfId="1" applyNumberFormat="1" applyFont="1" applyFill="1" applyBorder="1" applyAlignment="1">
      <alignment horizontal="left"/>
    </xf>
    <xf numFmtId="2" fontId="23" fillId="8" borderId="11" xfId="0" applyNumberFormat="1" applyFont="1" applyFill="1" applyBorder="1"/>
    <xf numFmtId="2" fontId="5" fillId="0" borderId="11" xfId="0" applyNumberFormat="1" applyFont="1" applyBorder="1"/>
    <xf numFmtId="2" fontId="23" fillId="12" borderId="11" xfId="0" applyNumberFormat="1" applyFont="1" applyFill="1" applyBorder="1" applyAlignment="1">
      <alignment horizontal="center" textRotation="90" wrapText="1"/>
    </xf>
    <xf numFmtId="2" fontId="23" fillId="13" borderId="11" xfId="0" applyNumberFormat="1" applyFont="1" applyFill="1" applyBorder="1" applyAlignment="1">
      <alignment horizontal="center" textRotation="90" wrapText="1"/>
    </xf>
    <xf numFmtId="1" fontId="23" fillId="13" borderId="11" xfId="0" applyNumberFormat="1" applyFont="1" applyFill="1" applyBorder="1" applyAlignment="1">
      <alignment horizontal="center" textRotation="90" wrapText="1"/>
    </xf>
    <xf numFmtId="2" fontId="23" fillId="11" borderId="11" xfId="0" applyNumberFormat="1" applyFont="1" applyFill="1" applyBorder="1" applyAlignment="1">
      <alignment horizontal="center" textRotation="90" wrapText="1"/>
    </xf>
    <xf numFmtId="2" fontId="23" fillId="14" borderId="11" xfId="0" applyNumberFormat="1" applyFont="1" applyFill="1" applyBorder="1" applyAlignment="1">
      <alignment horizontal="center" textRotation="90" wrapText="1"/>
    </xf>
    <xf numFmtId="2" fontId="23" fillId="15" borderId="11" xfId="0" applyNumberFormat="1" applyFont="1" applyFill="1" applyBorder="1" applyAlignment="1">
      <alignment horizontal="center" textRotation="90" wrapText="1"/>
    </xf>
    <xf numFmtId="2" fontId="25" fillId="15" borderId="11" xfId="0" applyNumberFormat="1" applyFont="1" applyFill="1" applyBorder="1" applyAlignment="1">
      <alignment horizontal="center" textRotation="90" wrapText="1"/>
    </xf>
    <xf numFmtId="2" fontId="7" fillId="0" borderId="13" xfId="0" applyNumberFormat="1" applyFont="1" applyFill="1" applyBorder="1"/>
    <xf numFmtId="2" fontId="23" fillId="13" borderId="13" xfId="0" applyNumberFormat="1" applyFont="1" applyFill="1" applyBorder="1" applyAlignment="1">
      <alignment horizontal="center" textRotation="90" wrapText="1"/>
    </xf>
    <xf numFmtId="2" fontId="7" fillId="0" borderId="13" xfId="0" applyNumberFormat="1" applyFont="1" applyBorder="1"/>
    <xf numFmtId="2" fontId="23" fillId="11" borderId="14" xfId="0" applyNumberFormat="1" applyFont="1" applyFill="1" applyBorder="1" applyAlignment="1"/>
    <xf numFmtId="2" fontId="23" fillId="11" borderId="14" xfId="0" applyNumberFormat="1" applyFont="1" applyFill="1" applyBorder="1" applyAlignment="1">
      <alignment horizontal="center" textRotation="90" wrapText="1"/>
    </xf>
    <xf numFmtId="2" fontId="7" fillId="0" borderId="14" xfId="0" applyNumberFormat="1" applyFont="1" applyFill="1" applyBorder="1"/>
    <xf numFmtId="2" fontId="7" fillId="0" borderId="14" xfId="0" applyNumberFormat="1" applyFont="1" applyBorder="1"/>
    <xf numFmtId="2" fontId="7" fillId="0" borderId="11" xfId="3" applyNumberFormat="1" applyFont="1" applyFill="1" applyBorder="1"/>
    <xf numFmtId="2" fontId="23" fillId="11" borderId="13" xfId="0" applyNumberFormat="1" applyFont="1" applyFill="1" applyBorder="1" applyAlignment="1">
      <alignment horizontal="center" textRotation="90" wrapText="1"/>
    </xf>
    <xf numFmtId="2" fontId="23" fillId="14" borderId="14" xfId="0" applyNumberFormat="1" applyFont="1" applyFill="1" applyBorder="1" applyAlignment="1">
      <alignment horizontal="center" textRotation="90" wrapText="1"/>
    </xf>
    <xf numFmtId="2" fontId="23" fillId="14" borderId="13" xfId="0" applyNumberFormat="1" applyFont="1" applyFill="1" applyBorder="1" applyAlignment="1">
      <alignment horizontal="center" textRotation="90" wrapText="1"/>
    </xf>
    <xf numFmtId="2" fontId="23" fillId="15" borderId="14" xfId="0" applyNumberFormat="1" applyFont="1" applyFill="1" applyBorder="1" applyAlignment="1">
      <alignment horizontal="center" textRotation="90" wrapText="1"/>
    </xf>
    <xf numFmtId="2" fontId="26" fillId="11" borderId="11" xfId="0" applyNumberFormat="1" applyFont="1" applyFill="1" applyBorder="1" applyAlignment="1">
      <alignment horizontal="center" textRotation="90" wrapText="1"/>
    </xf>
    <xf numFmtId="2" fontId="7" fillId="0" borderId="12" xfId="0" applyNumberFormat="1" applyFont="1" applyBorder="1"/>
    <xf numFmtId="2" fontId="7" fillId="0" borderId="17" xfId="0" applyNumberFormat="1" applyFont="1" applyBorder="1"/>
    <xf numFmtId="2" fontId="7" fillId="0" borderId="0" xfId="0" applyNumberFormat="1" applyFont="1" applyBorder="1"/>
    <xf numFmtId="2" fontId="7" fillId="0" borderId="18" xfId="0" applyNumberFormat="1" applyFont="1" applyBorder="1"/>
    <xf numFmtId="2" fontId="26" fillId="0" borderId="11" xfId="0" applyNumberFormat="1" applyFont="1" applyBorder="1"/>
    <xf numFmtId="1" fontId="7" fillId="0" borderId="11" xfId="0" applyNumberFormat="1" applyFont="1" applyFill="1" applyBorder="1" applyAlignment="1">
      <alignment wrapText="1"/>
    </xf>
    <xf numFmtId="2" fontId="7" fillId="0" borderId="13" xfId="0" applyNumberFormat="1" applyFont="1" applyFill="1" applyBorder="1" applyAlignment="1">
      <alignment wrapText="1"/>
    </xf>
    <xf numFmtId="2" fontId="7" fillId="0" borderId="14" xfId="0" applyNumberFormat="1" applyFont="1" applyFill="1" applyBorder="1" applyAlignment="1">
      <alignment wrapText="1"/>
    </xf>
    <xf numFmtId="2" fontId="7" fillId="0" borderId="11" xfId="1" applyNumberFormat="1" applyFont="1" applyFill="1" applyBorder="1" applyAlignment="1">
      <alignment horizontal="center" wrapText="1"/>
    </xf>
    <xf numFmtId="2" fontId="7" fillId="0" borderId="11" xfId="1" applyNumberFormat="1" applyFont="1" applyFill="1" applyBorder="1" applyAlignment="1">
      <alignment horizontal="left"/>
    </xf>
    <xf numFmtId="1" fontId="28" fillId="0" borderId="11" xfId="0" applyNumberFormat="1" applyFont="1" applyFill="1" applyBorder="1" applyAlignment="1">
      <alignment horizontal="right"/>
    </xf>
    <xf numFmtId="2" fontId="7" fillId="0" borderId="15" xfId="0" applyNumberFormat="1" applyFont="1" applyFill="1" applyBorder="1"/>
    <xf numFmtId="2" fontId="7" fillId="0" borderId="12" xfId="0" applyNumberFormat="1" applyFont="1" applyFill="1" applyBorder="1"/>
    <xf numFmtId="2" fontId="7" fillId="0" borderId="11" xfId="3" applyNumberFormat="1" applyFont="1" applyFill="1" applyBorder="1" applyAlignment="1">
      <alignment wrapText="1"/>
    </xf>
    <xf numFmtId="2" fontId="7" fillId="0" borderId="11" xfId="0" applyNumberFormat="1" applyFont="1" applyFill="1" applyBorder="1" applyAlignment="1">
      <alignment vertical="top" wrapText="1"/>
    </xf>
    <xf numFmtId="2" fontId="7" fillId="8" borderId="11" xfId="0" applyNumberFormat="1" applyFont="1" applyFill="1" applyBorder="1" applyAlignment="1">
      <alignment wrapText="1"/>
    </xf>
    <xf numFmtId="2" fontId="7" fillId="8" borderId="11" xfId="0" applyNumberFormat="1" applyFont="1" applyFill="1" applyBorder="1"/>
    <xf numFmtId="1" fontId="7" fillId="8" borderId="11" xfId="0" applyNumberFormat="1" applyFont="1" applyFill="1" applyBorder="1"/>
    <xf numFmtId="2" fontId="7" fillId="8" borderId="13" xfId="0" applyNumberFormat="1" applyFont="1" applyFill="1" applyBorder="1"/>
    <xf numFmtId="2" fontId="7" fillId="8" borderId="14" xfId="0" applyNumberFormat="1" applyFont="1" applyFill="1" applyBorder="1"/>
    <xf numFmtId="2" fontId="7" fillId="8" borderId="11" xfId="3" applyNumberFormat="1" applyFont="1" applyFill="1" applyBorder="1"/>
    <xf numFmtId="2" fontId="7" fillId="8" borderId="11" xfId="1" applyNumberFormat="1" applyFont="1" applyFill="1" applyBorder="1" applyAlignment="1">
      <alignment horizontal="right" wrapText="1"/>
    </xf>
    <xf numFmtId="2" fontId="7" fillId="8" borderId="11" xfId="1" applyNumberFormat="1" applyFont="1" applyFill="1" applyBorder="1" applyAlignment="1" applyProtection="1">
      <alignment horizontal="right" wrapText="1"/>
      <protection locked="0"/>
    </xf>
    <xf numFmtId="2" fontId="11" fillId="10" borderId="5" xfId="1" applyNumberFormat="1" applyFont="1" applyFill="1" applyBorder="1" applyAlignment="1">
      <alignment horizontal="center" wrapText="1"/>
    </xf>
    <xf numFmtId="2" fontId="11" fillId="10" borderId="6" xfId="1" applyNumberFormat="1" applyFont="1" applyFill="1" applyBorder="1" applyAlignment="1">
      <alignment horizontal="center" wrapText="1"/>
    </xf>
    <xf numFmtId="2" fontId="11" fillId="10" borderId="7" xfId="1" applyNumberFormat="1" applyFont="1" applyFill="1" applyBorder="1" applyAlignment="1">
      <alignment horizontal="center" wrapText="1"/>
    </xf>
    <xf numFmtId="0" fontId="10" fillId="6" borderId="2" xfId="0" applyFont="1" applyFill="1" applyBorder="1" applyAlignment="1">
      <alignment horizontal="center"/>
    </xf>
    <xf numFmtId="0" fontId="10" fillId="2" borderId="2" xfId="0" applyFont="1" applyFill="1" applyBorder="1" applyAlignment="1">
      <alignment horizontal="center"/>
    </xf>
    <xf numFmtId="0" fontId="10" fillId="3" borderId="2" xfId="0" applyFont="1" applyFill="1" applyBorder="1" applyAlignment="1">
      <alignment horizontal="center"/>
    </xf>
    <xf numFmtId="0" fontId="10" fillId="4" borderId="2" xfId="0" applyFont="1" applyFill="1" applyBorder="1" applyAlignment="1">
      <alignment horizontal="center"/>
    </xf>
    <xf numFmtId="2" fontId="27" fillId="0" borderId="16" xfId="0" applyNumberFormat="1" applyFont="1" applyBorder="1" applyAlignment="1">
      <alignment horizontal="center" vertical="center" wrapText="1"/>
    </xf>
    <xf numFmtId="2" fontId="27" fillId="0" borderId="17" xfId="0" applyNumberFormat="1" applyFont="1" applyBorder="1" applyAlignment="1">
      <alignment horizontal="center" vertical="center" wrapText="1"/>
    </xf>
    <xf numFmtId="2" fontId="24" fillId="10" borderId="11" xfId="1" applyNumberFormat="1" applyFont="1" applyFill="1" applyBorder="1" applyAlignment="1">
      <alignment horizontal="center" wrapText="1"/>
    </xf>
    <xf numFmtId="2" fontId="23" fillId="13" borderId="11" xfId="0" applyNumberFormat="1" applyFont="1" applyFill="1" applyBorder="1" applyAlignment="1">
      <alignment horizontal="center"/>
    </xf>
    <xf numFmtId="2" fontId="23" fillId="12" borderId="11" xfId="0" applyNumberFormat="1" applyFont="1" applyFill="1" applyBorder="1" applyAlignment="1">
      <alignment horizontal="center"/>
    </xf>
    <xf numFmtId="2" fontId="23" fillId="11" borderId="11" xfId="0" applyNumberFormat="1" applyFont="1" applyFill="1" applyBorder="1" applyAlignment="1">
      <alignment horizontal="center"/>
    </xf>
    <xf numFmtId="2" fontId="23" fillId="14" borderId="11" xfId="0" applyNumberFormat="1" applyFont="1" applyFill="1" applyBorder="1" applyAlignment="1">
      <alignment horizontal="center"/>
    </xf>
    <xf numFmtId="2" fontId="23" fillId="15" borderId="11" xfId="0" applyNumberFormat="1" applyFont="1" applyFill="1" applyBorder="1" applyAlignment="1">
      <alignment horizontal="center"/>
    </xf>
  </cellXfs>
  <cellStyles count="5">
    <cellStyle name="Comma 2" xfId="4" xr:uid="{00000000-0005-0000-0000-000000000000}"/>
    <cellStyle name="Normal" xfId="0" builtinId="0"/>
    <cellStyle name="Normal 2" xfId="3" xr:uid="{00000000-0005-0000-0000-000002000000}"/>
    <cellStyle name="Normal 3" xfId="2" xr:uid="{00000000-0005-0000-0000-000003000000}"/>
    <cellStyle name="Normal 4" xfId="1" xr:uid="{00000000-0005-0000-0000-000004000000}"/>
  </cellStyles>
  <dxfs count="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CCFF"/>
      <color rgb="FF66FFFF"/>
      <color rgb="FFFFFFD9"/>
      <color rgb="FFBDFFFF"/>
      <color rgb="FFF6DAED"/>
      <color rgb="FFDDEEF3"/>
      <color rgb="FFFFD1D1"/>
      <color rgb="FFFFF0C1"/>
      <color rgb="FFFFD5AB"/>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Q132"/>
  <sheetViews>
    <sheetView zoomScale="130" zoomScaleNormal="130" workbookViewId="0">
      <pane xSplit="14" ySplit="3" topLeftCell="O26" activePane="bottomRight" state="frozen"/>
      <selection activeCell="L1" sqref="L1"/>
      <selection pane="topRight" activeCell="O1" sqref="O1"/>
      <selection pane="bottomLeft" activeCell="L4" sqref="L4"/>
      <selection pane="bottomRight" activeCell="Q33" sqref="Q33"/>
    </sheetView>
  </sheetViews>
  <sheetFormatPr defaultColWidth="3.1796875" defaultRowHeight="12.5" x14ac:dyDescent="0.25"/>
  <cols>
    <col min="1" max="1" width="0" style="10" hidden="1" customWidth="1"/>
    <col min="2" max="11" width="0" style="11" hidden="1" customWidth="1"/>
    <col min="12" max="12" width="35" style="11" customWidth="1"/>
    <col min="13" max="14" width="3.1796875" style="11" hidden="1" customWidth="1"/>
    <col min="15" max="84" width="12" style="11" customWidth="1"/>
    <col min="85" max="86" width="7.26953125" style="11" customWidth="1"/>
    <col min="87" max="90" width="7.26953125" style="11" hidden="1" customWidth="1"/>
    <col min="91" max="91" width="15.1796875" style="11" hidden="1" customWidth="1"/>
    <col min="92" max="95" width="7.26953125" style="11" hidden="1" customWidth="1"/>
    <col min="96" max="16384" width="3.1796875" style="11"/>
  </cols>
  <sheetData>
    <row r="1" spans="1:95" s="4" customFormat="1" ht="13" x14ac:dyDescent="0.3">
      <c r="A1" s="3"/>
      <c r="O1" s="155" t="s">
        <v>358</v>
      </c>
      <c r="P1" s="155"/>
      <c r="Q1" s="5"/>
      <c r="R1" s="6" t="s">
        <v>363</v>
      </c>
      <c r="S1" s="6"/>
      <c r="T1" s="6"/>
      <c r="U1" s="6"/>
      <c r="V1" s="7"/>
      <c r="W1" s="8"/>
      <c r="X1" s="156" t="s">
        <v>364</v>
      </c>
      <c r="Y1" s="156"/>
      <c r="Z1" s="156"/>
      <c r="AA1" s="156"/>
      <c r="AB1" s="156"/>
      <c r="AC1" s="156"/>
      <c r="AD1" s="156"/>
      <c r="AE1" s="156"/>
      <c r="AF1" s="156"/>
      <c r="AG1" s="156"/>
      <c r="AH1" s="156"/>
      <c r="AI1" s="156"/>
      <c r="AJ1" s="156"/>
      <c r="AK1" s="156"/>
      <c r="AL1" s="156"/>
      <c r="AM1" s="156"/>
      <c r="AN1" s="156"/>
      <c r="AO1" s="156"/>
      <c r="AP1" s="156"/>
      <c r="AQ1" s="157" t="s">
        <v>365</v>
      </c>
      <c r="AR1" s="157"/>
      <c r="AS1" s="157"/>
      <c r="AT1" s="157"/>
      <c r="AU1" s="157"/>
      <c r="AV1" s="157"/>
      <c r="AW1" s="157"/>
      <c r="AX1" s="157"/>
      <c r="AY1" s="157"/>
      <c r="AZ1" s="157"/>
      <c r="BA1" s="157"/>
      <c r="BB1" s="157"/>
      <c r="BC1" s="157"/>
      <c r="BD1" s="157"/>
      <c r="BE1" s="157"/>
      <c r="BF1" s="157"/>
      <c r="BG1" s="157"/>
      <c r="BH1" s="157"/>
      <c r="BI1" s="157"/>
      <c r="BJ1" s="157"/>
      <c r="BK1" s="157"/>
      <c r="BL1" s="158" t="s">
        <v>370</v>
      </c>
      <c r="BM1" s="158"/>
      <c r="BN1" s="158"/>
      <c r="BO1" s="158"/>
      <c r="BP1" s="158"/>
      <c r="BQ1" s="158"/>
      <c r="BR1" s="158"/>
      <c r="BS1" s="158"/>
      <c r="BT1" s="158"/>
      <c r="BU1" s="158"/>
      <c r="BV1" s="158"/>
      <c r="BW1" s="158"/>
      <c r="BX1" s="158"/>
      <c r="BY1" s="158"/>
      <c r="BZ1" s="158"/>
      <c r="CA1" s="158"/>
      <c r="CB1" s="158"/>
      <c r="CC1" s="158"/>
      <c r="CD1" s="158"/>
      <c r="CE1" s="158"/>
      <c r="CF1" s="158"/>
      <c r="CI1" s="9" t="s">
        <v>382</v>
      </c>
      <c r="CJ1" s="152" t="s">
        <v>358</v>
      </c>
      <c r="CK1" s="153"/>
      <c r="CL1" s="154"/>
      <c r="CM1" s="51"/>
      <c r="CN1" s="51"/>
      <c r="CO1" s="51"/>
      <c r="CP1" s="51"/>
      <c r="CQ1" s="51"/>
    </row>
    <row r="2" spans="1:95" hidden="1" x14ac:dyDescent="0.25">
      <c r="A2" s="10" t="s">
        <v>0</v>
      </c>
      <c r="B2" s="11" t="s">
        <v>1</v>
      </c>
      <c r="C2" s="11" t="s">
        <v>2</v>
      </c>
      <c r="D2" s="11" t="s">
        <v>3</v>
      </c>
      <c r="E2" s="11" t="s">
        <v>4</v>
      </c>
      <c r="F2" s="11" t="s">
        <v>5</v>
      </c>
      <c r="G2" s="11" t="s">
        <v>6</v>
      </c>
      <c r="H2" s="11" t="s">
        <v>7</v>
      </c>
      <c r="I2" s="11" t="s">
        <v>8</v>
      </c>
      <c r="J2" s="11" t="s">
        <v>9</v>
      </c>
      <c r="O2" s="12" t="s">
        <v>10</v>
      </c>
      <c r="P2" s="12"/>
      <c r="Q2" s="12"/>
      <c r="R2" s="13"/>
      <c r="S2" s="13" t="s">
        <v>11</v>
      </c>
      <c r="T2" s="13"/>
      <c r="U2" s="13"/>
      <c r="V2" s="14" t="s">
        <v>12</v>
      </c>
      <c r="AQ2" s="11" t="s">
        <v>13</v>
      </c>
      <c r="BL2" s="11" t="s">
        <v>14</v>
      </c>
      <c r="CG2" s="11" t="s">
        <v>15</v>
      </c>
      <c r="CM2" s="52"/>
      <c r="CN2" s="52"/>
      <c r="CO2" s="52"/>
      <c r="CP2" s="52"/>
      <c r="CQ2" s="52"/>
    </row>
    <row r="3" spans="1:95" s="16" customFormat="1" ht="95.25" customHeight="1" x14ac:dyDescent="0.3">
      <c r="A3" s="15" t="s">
        <v>16</v>
      </c>
      <c r="B3" s="16" t="s">
        <v>16</v>
      </c>
      <c r="C3" s="16" t="s">
        <v>16</v>
      </c>
      <c r="D3" s="16" t="s">
        <v>16</v>
      </c>
      <c r="E3" s="16" t="s">
        <v>16</v>
      </c>
      <c r="F3" s="16" t="s">
        <v>16</v>
      </c>
      <c r="G3" s="16" t="s">
        <v>16</v>
      </c>
      <c r="H3" s="16" t="s">
        <v>16</v>
      </c>
      <c r="I3" s="16" t="s">
        <v>16</v>
      </c>
      <c r="J3" s="16" t="s">
        <v>17</v>
      </c>
      <c r="K3" s="16" t="s">
        <v>18</v>
      </c>
      <c r="L3" s="16" t="s">
        <v>19</v>
      </c>
      <c r="M3" s="16" t="s">
        <v>20</v>
      </c>
      <c r="N3" s="16" t="s">
        <v>21</v>
      </c>
      <c r="O3" s="17" t="s">
        <v>22</v>
      </c>
      <c r="P3" s="17" t="s">
        <v>23</v>
      </c>
      <c r="Q3" s="17" t="s">
        <v>359</v>
      </c>
      <c r="R3" s="18" t="s">
        <v>360</v>
      </c>
      <c r="S3" s="18" t="s">
        <v>361</v>
      </c>
      <c r="T3" s="18" t="s">
        <v>362</v>
      </c>
      <c r="U3" s="18" t="s">
        <v>381</v>
      </c>
      <c r="V3" s="19" t="s">
        <v>24</v>
      </c>
      <c r="W3" s="19" t="s">
        <v>367</v>
      </c>
      <c r="X3" s="19" t="s">
        <v>366</v>
      </c>
      <c r="Y3" s="19" t="s">
        <v>25</v>
      </c>
      <c r="Z3" s="19" t="s">
        <v>26</v>
      </c>
      <c r="AA3" s="19" t="s">
        <v>27</v>
      </c>
      <c r="AB3" s="19" t="s">
        <v>29</v>
      </c>
      <c r="AC3" s="19" t="s">
        <v>32</v>
      </c>
      <c r="AD3" s="19" t="s">
        <v>33</v>
      </c>
      <c r="AE3" s="19" t="s">
        <v>28</v>
      </c>
      <c r="AF3" s="19" t="s">
        <v>30</v>
      </c>
      <c r="AG3" s="19" t="s">
        <v>31</v>
      </c>
      <c r="AH3" s="19" t="s">
        <v>34</v>
      </c>
      <c r="AI3" s="19" t="s">
        <v>35</v>
      </c>
      <c r="AJ3" s="19" t="s">
        <v>36</v>
      </c>
      <c r="AK3" s="19" t="s">
        <v>38</v>
      </c>
      <c r="AL3" s="19" t="s">
        <v>37</v>
      </c>
      <c r="AM3" s="19" t="s">
        <v>39</v>
      </c>
      <c r="AN3" s="19" t="s">
        <v>40</v>
      </c>
      <c r="AO3" s="19" t="s">
        <v>41</v>
      </c>
      <c r="AP3" s="19" t="s">
        <v>368</v>
      </c>
      <c r="AQ3" s="20" t="s">
        <v>24</v>
      </c>
      <c r="AR3" s="20" t="s">
        <v>42</v>
      </c>
      <c r="AS3" s="20" t="s">
        <v>43</v>
      </c>
      <c r="AT3" s="20" t="s">
        <v>25</v>
      </c>
      <c r="AU3" s="20" t="s">
        <v>26</v>
      </c>
      <c r="AV3" s="20" t="s">
        <v>27</v>
      </c>
      <c r="AW3" s="20" t="s">
        <v>29</v>
      </c>
      <c r="AX3" s="20" t="s">
        <v>32</v>
      </c>
      <c r="AY3" s="20" t="s">
        <v>33</v>
      </c>
      <c r="AZ3" s="20" t="s">
        <v>28</v>
      </c>
      <c r="BA3" s="20" t="s">
        <v>44</v>
      </c>
      <c r="BB3" s="20" t="s">
        <v>31</v>
      </c>
      <c r="BC3" s="20" t="s">
        <v>34</v>
      </c>
      <c r="BD3" s="20" t="s">
        <v>35</v>
      </c>
      <c r="BE3" s="20" t="s">
        <v>36</v>
      </c>
      <c r="BF3" s="20" t="s">
        <v>38</v>
      </c>
      <c r="BG3" s="20" t="s">
        <v>37</v>
      </c>
      <c r="BH3" s="20" t="s">
        <v>39</v>
      </c>
      <c r="BI3" s="20" t="s">
        <v>40</v>
      </c>
      <c r="BJ3" s="20" t="s">
        <v>41</v>
      </c>
      <c r="BK3" s="20" t="s">
        <v>369</v>
      </c>
      <c r="BL3" s="21" t="s">
        <v>24</v>
      </c>
      <c r="BM3" s="21" t="s">
        <v>42</v>
      </c>
      <c r="BN3" s="21" t="s">
        <v>43</v>
      </c>
      <c r="BO3" s="21" t="s">
        <v>25</v>
      </c>
      <c r="BP3" s="21" t="s">
        <v>26</v>
      </c>
      <c r="BQ3" s="21" t="s">
        <v>27</v>
      </c>
      <c r="BR3" s="21" t="s">
        <v>29</v>
      </c>
      <c r="BS3" s="21" t="s">
        <v>32</v>
      </c>
      <c r="BT3" s="21" t="s">
        <v>33</v>
      </c>
      <c r="BU3" s="21" t="s">
        <v>28</v>
      </c>
      <c r="BV3" s="21" t="s">
        <v>44</v>
      </c>
      <c r="BW3" s="21" t="s">
        <v>31</v>
      </c>
      <c r="BX3" s="21" t="s">
        <v>34</v>
      </c>
      <c r="BY3" s="21" t="s">
        <v>35</v>
      </c>
      <c r="BZ3" s="21" t="s">
        <v>36</v>
      </c>
      <c r="CA3" s="21" t="s">
        <v>38</v>
      </c>
      <c r="CB3" s="21" t="s">
        <v>37</v>
      </c>
      <c r="CC3" s="21" t="s">
        <v>39</v>
      </c>
      <c r="CD3" s="21" t="s">
        <v>40</v>
      </c>
      <c r="CE3" s="21" t="s">
        <v>41</v>
      </c>
      <c r="CF3" s="21" t="s">
        <v>371</v>
      </c>
      <c r="CG3" s="16" t="s">
        <v>45</v>
      </c>
      <c r="CI3" s="22" t="s">
        <v>383</v>
      </c>
      <c r="CJ3" s="9" t="s">
        <v>22</v>
      </c>
      <c r="CK3" s="23" t="s">
        <v>23</v>
      </c>
      <c r="CL3" s="24" t="s">
        <v>359</v>
      </c>
      <c r="CM3" s="53" t="s">
        <v>383</v>
      </c>
      <c r="CN3" s="53" t="s">
        <v>464</v>
      </c>
      <c r="CO3" s="53" t="s">
        <v>361</v>
      </c>
      <c r="CP3" s="54" t="s">
        <v>465</v>
      </c>
      <c r="CQ3" s="53" t="s">
        <v>466</v>
      </c>
    </row>
    <row r="4" spans="1:95" s="16" customFormat="1" ht="18.75" customHeight="1" x14ac:dyDescent="0.35">
      <c r="A4" s="15"/>
      <c r="L4" s="25" t="s">
        <v>463</v>
      </c>
      <c r="O4" s="26">
        <v>0.66</v>
      </c>
      <c r="P4" s="26">
        <v>0</v>
      </c>
      <c r="Q4" s="26">
        <v>0.66</v>
      </c>
      <c r="R4" s="49">
        <v>4</v>
      </c>
      <c r="S4" s="49">
        <v>40</v>
      </c>
      <c r="T4" s="49">
        <v>4</v>
      </c>
      <c r="U4" s="49">
        <v>0</v>
      </c>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I4" s="22"/>
      <c r="CJ4" s="9"/>
      <c r="CK4" s="23"/>
      <c r="CL4" s="24"/>
      <c r="CM4" s="55" t="s">
        <v>384</v>
      </c>
      <c r="CN4" s="56">
        <v>4</v>
      </c>
      <c r="CO4" s="56">
        <v>40</v>
      </c>
      <c r="CP4" s="57">
        <v>4</v>
      </c>
      <c r="CQ4" s="56">
        <v>0</v>
      </c>
    </row>
    <row r="5" spans="1:95" s="28" customFormat="1" ht="13" x14ac:dyDescent="0.3">
      <c r="A5" s="35">
        <v>3848891795</v>
      </c>
      <c r="B5" s="28">
        <v>63818431</v>
      </c>
      <c r="C5" s="36">
        <v>42086.699004629627</v>
      </c>
      <c r="D5" s="36">
        <v>42086.711215277777</v>
      </c>
      <c r="E5" s="28" t="s">
        <v>46</v>
      </c>
      <c r="J5" s="28" t="s">
        <v>47</v>
      </c>
      <c r="K5" s="28" t="s">
        <v>24</v>
      </c>
      <c r="L5" s="28" t="s">
        <v>153</v>
      </c>
      <c r="M5" s="28" t="s">
        <v>154</v>
      </c>
      <c r="N5" s="28" t="s">
        <v>155</v>
      </c>
      <c r="O5" s="28">
        <v>1</v>
      </c>
      <c r="Q5" s="28">
        <f>O5+P5</f>
        <v>1</v>
      </c>
      <c r="R5" s="67">
        <f>T5+U5</f>
        <v>11.95</v>
      </c>
      <c r="S5" s="28">
        <v>40</v>
      </c>
      <c r="T5" s="28">
        <f>SUM(V5:BK5)</f>
        <v>10.199999999999999</v>
      </c>
      <c r="U5" s="28">
        <f>SUM(BL5:CF5)</f>
        <v>1.75</v>
      </c>
      <c r="V5" s="28">
        <v>0.5</v>
      </c>
      <c r="W5" s="28">
        <v>1</v>
      </c>
      <c r="X5" s="28">
        <v>2</v>
      </c>
      <c r="Z5" s="28">
        <v>1</v>
      </c>
      <c r="AG5" s="28">
        <v>2</v>
      </c>
      <c r="AI5" s="28">
        <v>0.35</v>
      </c>
      <c r="AJ5" s="28">
        <v>0.5</v>
      </c>
      <c r="AK5" s="28">
        <v>0.25</v>
      </c>
      <c r="AP5" s="28">
        <v>1</v>
      </c>
      <c r="AU5" s="28">
        <v>1</v>
      </c>
      <c r="BB5" s="28">
        <v>0.6</v>
      </c>
      <c r="BM5" s="28">
        <v>1</v>
      </c>
      <c r="BZ5" s="28">
        <v>0.75</v>
      </c>
      <c r="CG5" s="28" t="s">
        <v>156</v>
      </c>
      <c r="CI5" s="66"/>
      <c r="CM5" s="1" t="s">
        <v>385</v>
      </c>
      <c r="CN5" s="2">
        <v>2.95</v>
      </c>
      <c r="CO5" s="2">
        <v>40</v>
      </c>
      <c r="CP5" s="50">
        <v>2.95</v>
      </c>
      <c r="CQ5" s="2">
        <v>0</v>
      </c>
    </row>
    <row r="6" spans="1:95" ht="13" x14ac:dyDescent="0.3">
      <c r="C6" s="27"/>
      <c r="D6" s="27"/>
      <c r="L6" s="25" t="s">
        <v>472</v>
      </c>
      <c r="M6" s="28"/>
      <c r="N6" s="28"/>
      <c r="O6" s="26">
        <v>0.01</v>
      </c>
      <c r="P6" s="26">
        <v>0</v>
      </c>
      <c r="Q6" s="26">
        <v>0.01</v>
      </c>
      <c r="R6" s="49">
        <f t="shared" ref="R6:R68" si="0">T6+U6</f>
        <v>0</v>
      </c>
      <c r="T6" s="32">
        <f>SUM(V6:BK6)</f>
        <v>0</v>
      </c>
      <c r="U6" s="11">
        <f t="shared" ref="U6:U68" si="1">SUM(BL6:CF6)</f>
        <v>0</v>
      </c>
      <c r="CI6" s="22"/>
      <c r="CM6" s="55" t="s">
        <v>473</v>
      </c>
      <c r="CN6" s="56">
        <v>0</v>
      </c>
      <c r="CO6" s="56">
        <v>40</v>
      </c>
      <c r="CP6" s="57">
        <v>0</v>
      </c>
      <c r="CQ6" s="56">
        <v>0</v>
      </c>
    </row>
    <row r="7" spans="1:95" ht="13" x14ac:dyDescent="0.3">
      <c r="A7" s="10">
        <v>3844918370</v>
      </c>
      <c r="B7" s="11">
        <v>63818431</v>
      </c>
      <c r="C7" s="27">
        <v>42083.97724537037</v>
      </c>
      <c r="D7" s="27">
        <v>42083.983819444446</v>
      </c>
      <c r="E7" s="11" t="s">
        <v>51</v>
      </c>
      <c r="J7" s="11" t="s">
        <v>52</v>
      </c>
      <c r="K7" s="11" t="s">
        <v>24</v>
      </c>
      <c r="L7" s="11" t="s">
        <v>48</v>
      </c>
      <c r="M7" s="11" t="s">
        <v>49</v>
      </c>
      <c r="N7" s="11" t="s">
        <v>50</v>
      </c>
      <c r="O7" s="11">
        <v>0.33</v>
      </c>
      <c r="Q7" s="11">
        <f t="shared" ref="Q7:Q82" si="2">O7+P7</f>
        <v>0.33</v>
      </c>
      <c r="R7" s="49">
        <f t="shared" si="0"/>
        <v>3</v>
      </c>
      <c r="S7" s="11">
        <v>40</v>
      </c>
      <c r="T7" s="32">
        <f t="shared" ref="T7:T69" si="3">SUM(V7:BK7)</f>
        <v>3</v>
      </c>
      <c r="U7" s="11">
        <f t="shared" si="1"/>
        <v>0</v>
      </c>
      <c r="V7" s="11">
        <v>1</v>
      </c>
      <c r="W7" s="11">
        <v>2</v>
      </c>
      <c r="AQ7" s="11">
        <v>0</v>
      </c>
      <c r="AR7" s="11">
        <v>0</v>
      </c>
      <c r="AS7" s="11">
        <v>0</v>
      </c>
      <c r="AT7" s="11">
        <v>0</v>
      </c>
      <c r="AU7" s="11">
        <v>0</v>
      </c>
      <c r="AV7" s="11">
        <v>0</v>
      </c>
      <c r="AW7" s="11">
        <v>0</v>
      </c>
      <c r="AX7" s="11">
        <v>0</v>
      </c>
      <c r="AY7" s="11">
        <v>0</v>
      </c>
      <c r="AZ7" s="11">
        <v>0</v>
      </c>
      <c r="BA7" s="11">
        <v>0</v>
      </c>
      <c r="BB7" s="11">
        <v>0</v>
      </c>
      <c r="BC7" s="11">
        <v>0</v>
      </c>
      <c r="BD7" s="11">
        <v>0</v>
      </c>
      <c r="BE7" s="11">
        <v>0</v>
      </c>
      <c r="BF7" s="11">
        <v>0</v>
      </c>
      <c r="BG7" s="11">
        <v>0</v>
      </c>
      <c r="BH7" s="11">
        <v>0</v>
      </c>
      <c r="BI7" s="11">
        <v>0</v>
      </c>
      <c r="BJ7" s="11">
        <v>0</v>
      </c>
      <c r="BK7" s="11">
        <v>0</v>
      </c>
      <c r="BL7" s="11">
        <v>0</v>
      </c>
      <c r="CJ7" s="23"/>
      <c r="CM7" s="55" t="s">
        <v>474</v>
      </c>
      <c r="CN7" s="56">
        <v>2.5</v>
      </c>
      <c r="CO7" s="56">
        <v>40</v>
      </c>
      <c r="CP7" s="57">
        <v>2.5</v>
      </c>
      <c r="CQ7" s="56">
        <v>0</v>
      </c>
    </row>
    <row r="8" spans="1:95" ht="13" x14ac:dyDescent="0.3">
      <c r="A8" s="10">
        <v>3823601442</v>
      </c>
      <c r="B8" s="11">
        <v>63818431</v>
      </c>
      <c r="C8" s="27">
        <v>42074.709178240744</v>
      </c>
      <c r="D8" s="27">
        <v>42074.71</v>
      </c>
      <c r="E8" s="11" t="s">
        <v>56</v>
      </c>
      <c r="J8" s="11" t="s">
        <v>57</v>
      </c>
      <c r="K8" s="11" t="s">
        <v>24</v>
      </c>
      <c r="L8" s="11" t="s">
        <v>131</v>
      </c>
      <c r="M8" s="11" t="s">
        <v>132</v>
      </c>
      <c r="N8" s="11" t="s">
        <v>133</v>
      </c>
      <c r="O8" s="11">
        <v>0.56999999999999995</v>
      </c>
      <c r="Q8" s="11">
        <f t="shared" si="2"/>
        <v>0.56999999999999995</v>
      </c>
      <c r="R8" s="49">
        <f t="shared" si="0"/>
        <v>4.68</v>
      </c>
      <c r="S8" s="11">
        <v>40</v>
      </c>
      <c r="T8" s="32">
        <f t="shared" si="3"/>
        <v>4.68</v>
      </c>
      <c r="U8" s="11">
        <f t="shared" si="1"/>
        <v>0</v>
      </c>
      <c r="V8" s="11">
        <v>1</v>
      </c>
      <c r="W8" s="11">
        <v>1</v>
      </c>
      <c r="AK8" s="11">
        <v>0.86</v>
      </c>
      <c r="AR8" s="11">
        <v>1.82</v>
      </c>
      <c r="BM8" s="11">
        <v>0</v>
      </c>
      <c r="CI8" s="29" t="s">
        <v>384</v>
      </c>
      <c r="CJ8" s="30">
        <v>0.66</v>
      </c>
      <c r="CK8" s="30">
        <v>0</v>
      </c>
      <c r="CL8" s="30">
        <v>0.66</v>
      </c>
      <c r="CM8" s="55" t="s">
        <v>386</v>
      </c>
      <c r="CN8" s="56">
        <v>4.68</v>
      </c>
      <c r="CO8" s="56">
        <v>40</v>
      </c>
      <c r="CP8" s="57">
        <v>4.68</v>
      </c>
      <c r="CQ8" s="56">
        <v>0</v>
      </c>
    </row>
    <row r="9" spans="1:95" s="28" customFormat="1" ht="13" x14ac:dyDescent="0.3">
      <c r="A9" s="35">
        <v>3823499219</v>
      </c>
      <c r="B9" s="28">
        <v>63818431</v>
      </c>
      <c r="C9" s="36">
        <v>42074.686064814814</v>
      </c>
      <c r="D9" s="36">
        <v>42074.688611111109</v>
      </c>
      <c r="E9" s="28" t="s">
        <v>61</v>
      </c>
      <c r="J9" s="28" t="s">
        <v>62</v>
      </c>
      <c r="K9" s="28" t="s">
        <v>24</v>
      </c>
      <c r="L9" s="28" t="s">
        <v>280</v>
      </c>
      <c r="M9" s="28" t="s">
        <v>281</v>
      </c>
      <c r="N9" s="28" t="s">
        <v>282</v>
      </c>
      <c r="O9" s="28">
        <v>0.26</v>
      </c>
      <c r="Q9" s="28">
        <f t="shared" si="2"/>
        <v>0.26</v>
      </c>
      <c r="R9" s="67">
        <f t="shared" si="0"/>
        <v>9</v>
      </c>
      <c r="S9" s="28">
        <v>40</v>
      </c>
      <c r="T9" s="28">
        <f t="shared" si="3"/>
        <v>7</v>
      </c>
      <c r="U9" s="28">
        <f t="shared" si="1"/>
        <v>2</v>
      </c>
      <c r="V9" s="28">
        <v>0.5</v>
      </c>
      <c r="X9" s="28">
        <v>1</v>
      </c>
      <c r="AA9" s="28">
        <v>2</v>
      </c>
      <c r="AP9" s="28">
        <v>3</v>
      </c>
      <c r="AS9" s="28">
        <v>0</v>
      </c>
      <c r="AU9" s="28">
        <v>0.5</v>
      </c>
      <c r="BP9" s="28">
        <v>2</v>
      </c>
      <c r="CG9" s="28" t="s">
        <v>283</v>
      </c>
      <c r="CI9" s="29" t="s">
        <v>385</v>
      </c>
      <c r="CJ9" s="30">
        <v>0.2</v>
      </c>
      <c r="CK9" s="30">
        <v>0</v>
      </c>
      <c r="CL9" s="30">
        <v>0.2</v>
      </c>
      <c r="CM9" s="1" t="s">
        <v>475</v>
      </c>
      <c r="CN9" s="2">
        <v>4</v>
      </c>
      <c r="CO9" s="2">
        <v>40</v>
      </c>
      <c r="CP9" s="50">
        <v>4</v>
      </c>
      <c r="CQ9" s="2">
        <v>0</v>
      </c>
    </row>
    <row r="10" spans="1:95" ht="13" x14ac:dyDescent="0.3">
      <c r="A10" s="10">
        <v>3823357286</v>
      </c>
      <c r="B10" s="11">
        <v>63818431</v>
      </c>
      <c r="C10" s="27">
        <v>42074.655972222223</v>
      </c>
      <c r="D10" s="27">
        <v>42074.659699074073</v>
      </c>
      <c r="E10" s="11" t="s">
        <v>66</v>
      </c>
      <c r="J10" s="11" t="s">
        <v>67</v>
      </c>
      <c r="K10" s="11" t="s">
        <v>24</v>
      </c>
      <c r="L10" s="11" t="s">
        <v>218</v>
      </c>
      <c r="M10" s="11" t="s">
        <v>219</v>
      </c>
      <c r="N10" s="11" t="s">
        <v>220</v>
      </c>
      <c r="O10" s="11">
        <v>1</v>
      </c>
      <c r="P10" s="11">
        <v>1</v>
      </c>
      <c r="Q10" s="11">
        <f t="shared" si="2"/>
        <v>2</v>
      </c>
      <c r="R10" s="49">
        <f t="shared" si="0"/>
        <v>14</v>
      </c>
      <c r="S10" s="11">
        <v>40</v>
      </c>
      <c r="T10" s="32">
        <f t="shared" si="3"/>
        <v>12</v>
      </c>
      <c r="U10" s="11">
        <f t="shared" si="1"/>
        <v>2</v>
      </c>
      <c r="V10" s="11">
        <v>1</v>
      </c>
      <c r="W10" s="11">
        <v>0</v>
      </c>
      <c r="X10" s="11">
        <v>0</v>
      </c>
      <c r="Y10" s="11">
        <v>0</v>
      </c>
      <c r="Z10" s="11">
        <v>0</v>
      </c>
      <c r="AA10" s="11">
        <v>6</v>
      </c>
      <c r="AB10" s="11">
        <v>1</v>
      </c>
      <c r="AC10" s="11">
        <v>0</v>
      </c>
      <c r="AD10" s="11">
        <v>0</v>
      </c>
      <c r="AE10" s="11">
        <v>1</v>
      </c>
      <c r="AF10" s="11">
        <v>1</v>
      </c>
      <c r="AG10" s="11">
        <v>2</v>
      </c>
      <c r="AH10" s="11">
        <v>0</v>
      </c>
      <c r="AI10" s="11">
        <v>0</v>
      </c>
      <c r="AJ10" s="11">
        <v>0</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s="11">
        <v>0</v>
      </c>
      <c r="BA10" s="11">
        <v>0</v>
      </c>
      <c r="BB10" s="11">
        <v>0</v>
      </c>
      <c r="BC10" s="11">
        <v>0</v>
      </c>
      <c r="BD10" s="11">
        <v>0</v>
      </c>
      <c r="BE10" s="11">
        <v>0</v>
      </c>
      <c r="BF10" s="11">
        <v>0</v>
      </c>
      <c r="BG10" s="11">
        <v>0</v>
      </c>
      <c r="BH10" s="11">
        <v>0</v>
      </c>
      <c r="BI10" s="11">
        <v>0</v>
      </c>
      <c r="BJ10" s="11">
        <v>0</v>
      </c>
      <c r="BK10" s="11">
        <v>0</v>
      </c>
      <c r="BL10" s="11">
        <v>0</v>
      </c>
      <c r="BM10" s="11">
        <v>0</v>
      </c>
      <c r="BN10" s="11">
        <v>0</v>
      </c>
      <c r="BO10" s="11">
        <v>0</v>
      </c>
      <c r="BP10" s="11">
        <v>0</v>
      </c>
      <c r="BQ10" s="11">
        <v>0</v>
      </c>
      <c r="BR10" s="11">
        <v>0</v>
      </c>
      <c r="BS10" s="11">
        <v>0</v>
      </c>
      <c r="BT10" s="11">
        <v>0</v>
      </c>
      <c r="BU10" s="11">
        <v>0</v>
      </c>
      <c r="BV10" s="11">
        <v>0</v>
      </c>
      <c r="BW10" s="11">
        <v>0</v>
      </c>
      <c r="BX10" s="11">
        <v>0</v>
      </c>
      <c r="BY10" s="11">
        <v>0</v>
      </c>
      <c r="BZ10" s="11">
        <v>1</v>
      </c>
      <c r="CA10" s="11">
        <v>1</v>
      </c>
      <c r="CB10" s="11">
        <v>0</v>
      </c>
      <c r="CC10" s="11">
        <v>0</v>
      </c>
      <c r="CD10" s="11">
        <v>0</v>
      </c>
      <c r="CE10" s="11">
        <v>0</v>
      </c>
      <c r="CF10" s="11">
        <v>0</v>
      </c>
      <c r="CI10" s="29" t="s">
        <v>473</v>
      </c>
      <c r="CJ10" s="30">
        <v>0.01</v>
      </c>
      <c r="CK10" s="30">
        <v>0</v>
      </c>
      <c r="CL10" s="30">
        <v>0.01</v>
      </c>
      <c r="CM10" s="55" t="s">
        <v>476</v>
      </c>
      <c r="CN10" s="56">
        <v>10</v>
      </c>
      <c r="CO10" s="56">
        <v>40</v>
      </c>
      <c r="CP10" s="57">
        <v>10</v>
      </c>
      <c r="CQ10" s="56">
        <v>0</v>
      </c>
    </row>
    <row r="11" spans="1:95" s="32" customFormat="1" ht="13" x14ac:dyDescent="0.3">
      <c r="A11" s="31"/>
      <c r="C11" s="33"/>
      <c r="D11" s="33"/>
      <c r="L11" s="32" t="s">
        <v>372</v>
      </c>
      <c r="O11" s="32">
        <v>0.12</v>
      </c>
      <c r="Q11" s="11">
        <f t="shared" si="2"/>
        <v>0.12</v>
      </c>
      <c r="R11" s="49">
        <f t="shared" si="0"/>
        <v>0.98</v>
      </c>
      <c r="S11" s="32">
        <v>34</v>
      </c>
      <c r="T11" s="32">
        <f t="shared" si="3"/>
        <v>0.98</v>
      </c>
      <c r="U11" s="11">
        <f t="shared" si="1"/>
        <v>0</v>
      </c>
      <c r="V11" s="32">
        <v>0.84</v>
      </c>
      <c r="BK11" s="32">
        <v>0.14000000000000001</v>
      </c>
      <c r="CI11" s="25" t="s">
        <v>474</v>
      </c>
      <c r="CJ11" s="26">
        <v>0.15</v>
      </c>
      <c r="CK11" s="26">
        <v>0.15</v>
      </c>
      <c r="CL11" s="26">
        <v>0.3</v>
      </c>
      <c r="CM11" s="55" t="s">
        <v>477</v>
      </c>
      <c r="CN11" s="56">
        <v>1.05</v>
      </c>
      <c r="CO11" s="56">
        <v>40</v>
      </c>
      <c r="CP11" s="57">
        <v>1.05</v>
      </c>
      <c r="CQ11" s="56">
        <v>0</v>
      </c>
    </row>
    <row r="12" spans="1:95" ht="13" x14ac:dyDescent="0.3">
      <c r="A12" s="10">
        <v>3820181170</v>
      </c>
      <c r="B12" s="11">
        <v>63818431</v>
      </c>
      <c r="C12" s="27">
        <v>42073.714386574073</v>
      </c>
      <c r="D12" s="27">
        <v>42073.726030092592</v>
      </c>
      <c r="E12" s="11" t="s">
        <v>70</v>
      </c>
      <c r="J12" s="11" t="s">
        <v>71</v>
      </c>
      <c r="K12" s="11" t="s">
        <v>72</v>
      </c>
      <c r="L12" s="11" t="s">
        <v>343</v>
      </c>
      <c r="M12" s="11" t="s">
        <v>344</v>
      </c>
      <c r="N12" s="11" t="s">
        <v>345</v>
      </c>
      <c r="O12" s="11">
        <v>0.31</v>
      </c>
      <c r="Q12" s="11">
        <f t="shared" si="2"/>
        <v>0.31</v>
      </c>
      <c r="R12" s="49">
        <f t="shared" si="0"/>
        <v>2</v>
      </c>
      <c r="S12" s="11">
        <v>40</v>
      </c>
      <c r="T12" s="32">
        <f t="shared" si="3"/>
        <v>1</v>
      </c>
      <c r="U12" s="11">
        <f t="shared" si="1"/>
        <v>1</v>
      </c>
      <c r="V12" s="11">
        <v>1</v>
      </c>
      <c r="AQ12" s="11">
        <v>0</v>
      </c>
      <c r="AR12" s="11">
        <v>0</v>
      </c>
      <c r="AS12" s="11">
        <v>0</v>
      </c>
      <c r="AT12" s="11">
        <v>0</v>
      </c>
      <c r="AU12" s="11">
        <v>0</v>
      </c>
      <c r="AV12" s="11">
        <v>0</v>
      </c>
      <c r="AW12" s="11">
        <v>0</v>
      </c>
      <c r="AX12" s="11">
        <v>0</v>
      </c>
      <c r="AY12" s="11">
        <v>0</v>
      </c>
      <c r="AZ12" s="11">
        <v>0</v>
      </c>
      <c r="BA12" s="11">
        <v>0</v>
      </c>
      <c r="BB12" s="11">
        <v>0</v>
      </c>
      <c r="BC12" s="11">
        <v>0</v>
      </c>
      <c r="BD12" s="11">
        <v>0</v>
      </c>
      <c r="BE12" s="11">
        <v>0</v>
      </c>
      <c r="BF12" s="11">
        <v>0</v>
      </c>
      <c r="BG12" s="11">
        <v>0</v>
      </c>
      <c r="BH12" s="11">
        <v>0</v>
      </c>
      <c r="BI12" s="11">
        <v>0</v>
      </c>
      <c r="BJ12" s="11">
        <v>0</v>
      </c>
      <c r="BK12" s="11">
        <v>0</v>
      </c>
      <c r="BZ12" s="11">
        <v>1</v>
      </c>
      <c r="CI12" s="25" t="s">
        <v>386</v>
      </c>
      <c r="CJ12" s="26">
        <v>0.5</v>
      </c>
      <c r="CK12" s="26">
        <v>0</v>
      </c>
      <c r="CL12" s="26">
        <v>0.5</v>
      </c>
      <c r="CM12" s="55" t="s">
        <v>387</v>
      </c>
      <c r="CN12" s="56">
        <v>1.02</v>
      </c>
      <c r="CO12" s="56">
        <v>40</v>
      </c>
      <c r="CP12" s="57">
        <v>1.02</v>
      </c>
      <c r="CQ12" s="56">
        <v>0</v>
      </c>
    </row>
    <row r="13" spans="1:95" ht="13" x14ac:dyDescent="0.3">
      <c r="A13" s="10">
        <v>3810224270</v>
      </c>
      <c r="B13" s="11">
        <v>63818431</v>
      </c>
      <c r="C13" s="27">
        <v>42068.816122685188</v>
      </c>
      <c r="D13" s="27">
        <v>42068.832986111112</v>
      </c>
      <c r="E13" s="11" t="s">
        <v>76</v>
      </c>
      <c r="J13" s="11" t="s">
        <v>77</v>
      </c>
      <c r="K13" s="11" t="s">
        <v>24</v>
      </c>
      <c r="L13" s="11" t="s">
        <v>296</v>
      </c>
      <c r="M13" s="11" t="s">
        <v>297</v>
      </c>
      <c r="N13" s="11" t="s">
        <v>298</v>
      </c>
      <c r="O13" s="11">
        <v>1</v>
      </c>
      <c r="P13" s="11">
        <v>0</v>
      </c>
      <c r="Q13" s="11">
        <f t="shared" si="2"/>
        <v>1</v>
      </c>
      <c r="R13" s="49">
        <f t="shared" si="0"/>
        <v>6</v>
      </c>
      <c r="S13" s="11">
        <v>40</v>
      </c>
      <c r="T13" s="32">
        <f t="shared" si="3"/>
        <v>6</v>
      </c>
      <c r="U13" s="11">
        <f t="shared" si="1"/>
        <v>0</v>
      </c>
      <c r="V13" s="11">
        <v>1</v>
      </c>
      <c r="W13" s="11">
        <v>4</v>
      </c>
      <c r="AJ13" s="11">
        <v>1</v>
      </c>
      <c r="AQ13" s="11">
        <v>0</v>
      </c>
      <c r="BL13" s="11">
        <v>0</v>
      </c>
      <c r="CG13" s="11" t="s">
        <v>299</v>
      </c>
      <c r="CI13" s="25" t="s">
        <v>475</v>
      </c>
      <c r="CJ13" s="26">
        <v>0.25</v>
      </c>
      <c r="CK13" s="26">
        <v>0</v>
      </c>
      <c r="CL13" s="26">
        <v>0.25</v>
      </c>
      <c r="CM13" s="55" t="s">
        <v>388</v>
      </c>
      <c r="CN13" s="56">
        <v>8</v>
      </c>
      <c r="CO13" s="56">
        <v>40</v>
      </c>
      <c r="CP13" s="57">
        <v>8</v>
      </c>
      <c r="CQ13" s="56">
        <v>0</v>
      </c>
    </row>
    <row r="14" spans="1:95" ht="13" x14ac:dyDescent="0.3">
      <c r="A14" s="10">
        <v>3805241273</v>
      </c>
      <c r="B14" s="11">
        <v>63818431</v>
      </c>
      <c r="C14" s="27">
        <v>42066.932962962965</v>
      </c>
      <c r="D14" s="27">
        <v>42066.939814814818</v>
      </c>
      <c r="E14" s="11" t="s">
        <v>81</v>
      </c>
      <c r="J14" s="11" t="s">
        <v>82</v>
      </c>
      <c r="K14" s="11" t="s">
        <v>24</v>
      </c>
      <c r="L14" s="11" t="s">
        <v>223</v>
      </c>
      <c r="M14" s="11" t="s">
        <v>224</v>
      </c>
      <c r="N14" s="11" t="s">
        <v>225</v>
      </c>
      <c r="O14" s="11">
        <v>0.63</v>
      </c>
      <c r="Q14" s="11">
        <f t="shared" si="2"/>
        <v>0.63</v>
      </c>
      <c r="R14" s="49">
        <f t="shared" si="0"/>
        <v>4</v>
      </c>
      <c r="S14" s="11">
        <v>40</v>
      </c>
      <c r="T14" s="32">
        <f t="shared" si="3"/>
        <v>4</v>
      </c>
      <c r="U14" s="11">
        <f t="shared" si="1"/>
        <v>0</v>
      </c>
      <c r="V14" s="11">
        <v>1</v>
      </c>
      <c r="X14" s="11">
        <v>3</v>
      </c>
      <c r="AQ14" s="11">
        <v>0</v>
      </c>
      <c r="BL14" s="11">
        <v>0</v>
      </c>
      <c r="CI14" s="25" t="s">
        <v>476</v>
      </c>
      <c r="CJ14" s="26">
        <v>1</v>
      </c>
      <c r="CK14" s="26">
        <v>1</v>
      </c>
      <c r="CL14" s="26">
        <v>2</v>
      </c>
      <c r="CM14" s="55" t="s">
        <v>389</v>
      </c>
      <c r="CN14" s="56">
        <v>4</v>
      </c>
      <c r="CO14" s="56">
        <v>40</v>
      </c>
      <c r="CP14" s="57">
        <v>4</v>
      </c>
      <c r="CQ14" s="56">
        <v>0</v>
      </c>
    </row>
    <row r="15" spans="1:95" ht="13" x14ac:dyDescent="0.3">
      <c r="A15" s="10">
        <v>3802066937</v>
      </c>
      <c r="B15" s="11">
        <v>63818431</v>
      </c>
      <c r="C15" s="27">
        <v>42065.825011574074</v>
      </c>
      <c r="D15" s="27">
        <v>42065.829340277778</v>
      </c>
      <c r="E15" s="11" t="s">
        <v>86</v>
      </c>
      <c r="J15" s="11" t="s">
        <v>87</v>
      </c>
      <c r="K15" s="11" t="s">
        <v>24</v>
      </c>
      <c r="L15" s="11" t="s">
        <v>315</v>
      </c>
      <c r="M15" s="11" t="s">
        <v>316</v>
      </c>
      <c r="N15" s="11" t="s">
        <v>317</v>
      </c>
      <c r="O15" s="11">
        <v>1</v>
      </c>
      <c r="P15" s="11">
        <v>0.17499999999999999</v>
      </c>
      <c r="Q15" s="11">
        <f t="shared" si="2"/>
        <v>1.175</v>
      </c>
      <c r="R15" s="49">
        <f t="shared" si="0"/>
        <v>9.375</v>
      </c>
      <c r="S15" s="11">
        <v>40</v>
      </c>
      <c r="T15" s="32">
        <f t="shared" si="3"/>
        <v>8.375</v>
      </c>
      <c r="U15" s="11">
        <f t="shared" si="1"/>
        <v>1</v>
      </c>
      <c r="V15" s="11">
        <v>1</v>
      </c>
      <c r="AA15" s="11">
        <v>1.25</v>
      </c>
      <c r="AB15" s="11">
        <v>1</v>
      </c>
      <c r="AF15" s="11">
        <v>1</v>
      </c>
      <c r="AG15" s="11">
        <v>2</v>
      </c>
      <c r="AJ15" s="11">
        <v>1.75</v>
      </c>
      <c r="AZ15" s="11">
        <v>0.375</v>
      </c>
      <c r="CA15" s="11">
        <v>1</v>
      </c>
      <c r="CI15" s="25" t="s">
        <v>477</v>
      </c>
      <c r="CJ15" s="26">
        <v>0.1</v>
      </c>
      <c r="CK15" s="26">
        <v>0</v>
      </c>
      <c r="CL15" s="26">
        <v>0.1</v>
      </c>
      <c r="CM15" s="55" t="s">
        <v>390</v>
      </c>
      <c r="CN15" s="56">
        <v>8</v>
      </c>
      <c r="CO15" s="56">
        <v>40</v>
      </c>
      <c r="CP15" s="57">
        <v>8</v>
      </c>
      <c r="CQ15" s="56">
        <v>1</v>
      </c>
    </row>
    <row r="16" spans="1:95" ht="13" x14ac:dyDescent="0.3">
      <c r="A16" s="10">
        <v>3797267447</v>
      </c>
      <c r="B16" s="11">
        <v>63818431</v>
      </c>
      <c r="C16" s="27">
        <v>42062.707268518519</v>
      </c>
      <c r="D16" s="27">
        <v>42062.716296296298</v>
      </c>
      <c r="E16" s="11" t="s">
        <v>90</v>
      </c>
      <c r="J16" s="11" t="s">
        <v>91</v>
      </c>
      <c r="K16" s="11" t="s">
        <v>24</v>
      </c>
      <c r="L16" s="11" t="s">
        <v>68</v>
      </c>
      <c r="M16" s="11" t="s">
        <v>69</v>
      </c>
      <c r="N16" s="11">
        <v>5096892756</v>
      </c>
      <c r="O16" s="11">
        <v>1</v>
      </c>
      <c r="P16" s="11">
        <v>0</v>
      </c>
      <c r="Q16" s="11">
        <f t="shared" si="2"/>
        <v>1</v>
      </c>
      <c r="R16" s="49">
        <f t="shared" si="0"/>
        <v>0.5</v>
      </c>
      <c r="S16" s="11">
        <v>40</v>
      </c>
      <c r="T16" s="32">
        <f t="shared" si="3"/>
        <v>0.5</v>
      </c>
      <c r="U16" s="11">
        <f t="shared" si="1"/>
        <v>0</v>
      </c>
      <c r="V16" s="11">
        <v>0.5</v>
      </c>
      <c r="AQ16" s="11">
        <v>0</v>
      </c>
      <c r="BL16" s="11">
        <v>0</v>
      </c>
      <c r="CI16" s="25" t="s">
        <v>387</v>
      </c>
      <c r="CJ16" s="26">
        <v>0.33</v>
      </c>
      <c r="CK16" s="26">
        <v>0</v>
      </c>
      <c r="CL16" s="26">
        <v>0.33</v>
      </c>
      <c r="CM16" s="55" t="s">
        <v>478</v>
      </c>
      <c r="CN16" s="56">
        <v>1</v>
      </c>
      <c r="CO16" s="56">
        <v>40</v>
      </c>
      <c r="CP16" s="57">
        <v>1</v>
      </c>
      <c r="CQ16" s="56">
        <v>0</v>
      </c>
    </row>
    <row r="17" spans="1:95" ht="13" x14ac:dyDescent="0.3">
      <c r="A17" s="10">
        <v>3795069388</v>
      </c>
      <c r="B17" s="11">
        <v>63818431</v>
      </c>
      <c r="C17" s="27">
        <v>42061.748402777775</v>
      </c>
      <c r="D17" s="27">
        <v>42061.750138888892</v>
      </c>
      <c r="E17" s="11" t="s">
        <v>99</v>
      </c>
      <c r="J17" s="11" t="s">
        <v>100</v>
      </c>
      <c r="K17" s="11" t="s">
        <v>24</v>
      </c>
      <c r="L17" s="11" t="s">
        <v>58</v>
      </c>
      <c r="M17" s="11" t="s">
        <v>59</v>
      </c>
      <c r="N17" s="11" t="s">
        <v>60</v>
      </c>
      <c r="O17" s="11">
        <v>0.42</v>
      </c>
      <c r="Q17" s="11">
        <f t="shared" si="2"/>
        <v>0.42</v>
      </c>
      <c r="R17" s="49">
        <f t="shared" si="0"/>
        <v>1.83</v>
      </c>
      <c r="S17" s="11">
        <v>35</v>
      </c>
      <c r="T17" s="32">
        <f t="shared" si="3"/>
        <v>1.71</v>
      </c>
      <c r="U17" s="11">
        <f t="shared" si="1"/>
        <v>0.12</v>
      </c>
      <c r="V17" s="11">
        <v>1</v>
      </c>
      <c r="AR17" s="11">
        <v>0.71</v>
      </c>
      <c r="CA17" s="11">
        <v>0.12</v>
      </c>
      <c r="CI17" s="25" t="s">
        <v>389</v>
      </c>
      <c r="CJ17" s="26">
        <v>0.63</v>
      </c>
      <c r="CK17" s="26">
        <v>0</v>
      </c>
      <c r="CL17" s="26">
        <v>0.63</v>
      </c>
      <c r="CM17" s="55" t="s">
        <v>391</v>
      </c>
      <c r="CN17" s="56">
        <v>1</v>
      </c>
      <c r="CO17" s="56">
        <v>35</v>
      </c>
      <c r="CP17" s="57">
        <v>0.875</v>
      </c>
      <c r="CQ17" s="56">
        <v>1.19</v>
      </c>
    </row>
    <row r="18" spans="1:95" ht="13" x14ac:dyDescent="0.3">
      <c r="A18" s="10">
        <v>3792663829</v>
      </c>
      <c r="B18" s="11">
        <v>63818431</v>
      </c>
      <c r="C18" s="27">
        <v>42060.770104166666</v>
      </c>
      <c r="D18" s="27">
        <v>42060.773090277777</v>
      </c>
      <c r="E18" s="11" t="s">
        <v>104</v>
      </c>
      <c r="J18" s="11" t="s">
        <v>105</v>
      </c>
      <c r="K18" s="11" t="s">
        <v>24</v>
      </c>
      <c r="L18" s="11" t="s">
        <v>53</v>
      </c>
      <c r="M18" s="11" t="s">
        <v>54</v>
      </c>
      <c r="N18" s="11" t="s">
        <v>55</v>
      </c>
      <c r="O18" s="11">
        <v>0.33</v>
      </c>
      <c r="Q18" s="11">
        <f t="shared" si="2"/>
        <v>0.33</v>
      </c>
      <c r="R18" s="49">
        <f t="shared" si="0"/>
        <v>3</v>
      </c>
      <c r="S18" s="11">
        <v>40</v>
      </c>
      <c r="T18" s="32">
        <f t="shared" si="3"/>
        <v>3</v>
      </c>
      <c r="U18" s="11">
        <f t="shared" si="1"/>
        <v>0</v>
      </c>
      <c r="V18" s="11">
        <v>1</v>
      </c>
      <c r="W18" s="11">
        <v>2</v>
      </c>
      <c r="X18" s="11">
        <v>0</v>
      </c>
      <c r="Y18" s="11">
        <v>0</v>
      </c>
      <c r="Z18" s="11">
        <v>0</v>
      </c>
      <c r="AA18" s="11">
        <v>0</v>
      </c>
      <c r="AB18" s="11">
        <v>0</v>
      </c>
      <c r="AC18" s="11">
        <v>0</v>
      </c>
      <c r="AD18" s="11">
        <v>0</v>
      </c>
      <c r="AE18" s="11">
        <v>0</v>
      </c>
      <c r="AF18" s="11">
        <v>0</v>
      </c>
      <c r="AG18" s="11">
        <v>0</v>
      </c>
      <c r="AH18" s="11">
        <v>0</v>
      </c>
      <c r="AI18" s="11">
        <v>0</v>
      </c>
      <c r="AJ18" s="11">
        <v>0</v>
      </c>
      <c r="AK18" s="11">
        <v>0</v>
      </c>
      <c r="AL18" s="11">
        <v>0</v>
      </c>
      <c r="AM18" s="11">
        <v>0</v>
      </c>
      <c r="AN18" s="11">
        <v>0</v>
      </c>
      <c r="AO18" s="11">
        <v>0</v>
      </c>
      <c r="AP18" s="11">
        <v>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s="11">
        <v>0</v>
      </c>
      <c r="BY18" s="11">
        <v>0</v>
      </c>
      <c r="BZ18" s="11">
        <v>0</v>
      </c>
      <c r="CA18" s="11">
        <v>0</v>
      </c>
      <c r="CB18" s="11">
        <v>0</v>
      </c>
      <c r="CC18" s="11">
        <v>0</v>
      </c>
      <c r="CD18" s="11">
        <v>0</v>
      </c>
      <c r="CE18" s="11">
        <v>0</v>
      </c>
      <c r="CF18" s="11">
        <v>0</v>
      </c>
      <c r="CI18" s="25" t="s">
        <v>390</v>
      </c>
      <c r="CJ18" s="26">
        <v>1</v>
      </c>
      <c r="CK18" s="26">
        <v>0.25</v>
      </c>
      <c r="CL18" s="26">
        <v>1.25</v>
      </c>
      <c r="CM18" s="55" t="s">
        <v>392</v>
      </c>
      <c r="CN18" s="56">
        <v>3</v>
      </c>
      <c r="CO18" s="56">
        <v>40</v>
      </c>
      <c r="CP18" s="57">
        <v>3</v>
      </c>
      <c r="CQ18" s="56">
        <v>0</v>
      </c>
    </row>
    <row r="19" spans="1:95" ht="13" x14ac:dyDescent="0.3">
      <c r="A19" s="10">
        <v>3788210626</v>
      </c>
      <c r="B19" s="11">
        <v>63818431</v>
      </c>
      <c r="C19" s="27">
        <v>42058.944907407407</v>
      </c>
      <c r="D19" s="27">
        <v>42058.952777777777</v>
      </c>
      <c r="E19" s="11" t="s">
        <v>106</v>
      </c>
      <c r="J19" s="11" t="s">
        <v>107</v>
      </c>
      <c r="K19" s="11" t="s">
        <v>24</v>
      </c>
      <c r="L19" s="11" t="s">
        <v>180</v>
      </c>
      <c r="M19" s="11" t="s">
        <v>181</v>
      </c>
      <c r="N19" s="11" t="s">
        <v>182</v>
      </c>
      <c r="O19" s="11">
        <v>0.2</v>
      </c>
      <c r="Q19" s="11">
        <f t="shared" si="2"/>
        <v>0.2</v>
      </c>
      <c r="R19" s="49">
        <f t="shared" si="0"/>
        <v>5</v>
      </c>
      <c r="S19" s="11">
        <v>40</v>
      </c>
      <c r="T19" s="32">
        <f t="shared" si="3"/>
        <v>3</v>
      </c>
      <c r="U19" s="11">
        <f t="shared" si="1"/>
        <v>2</v>
      </c>
      <c r="V19" s="11">
        <v>1</v>
      </c>
      <c r="W19" s="11">
        <v>2</v>
      </c>
      <c r="BC19" s="11">
        <v>0</v>
      </c>
      <c r="BY19" s="11">
        <v>1</v>
      </c>
      <c r="CB19" s="11">
        <v>1</v>
      </c>
      <c r="CG19" s="11" t="s">
        <v>183</v>
      </c>
      <c r="CI19" s="25" t="s">
        <v>478</v>
      </c>
      <c r="CJ19" s="26">
        <v>0.05</v>
      </c>
      <c r="CK19" s="26">
        <v>0</v>
      </c>
      <c r="CL19" s="26">
        <v>0.05</v>
      </c>
      <c r="CM19" s="55" t="s">
        <v>479</v>
      </c>
      <c r="CN19" s="56">
        <v>0</v>
      </c>
      <c r="CO19" s="56">
        <v>0</v>
      </c>
      <c r="CP19" s="57">
        <v>0</v>
      </c>
      <c r="CQ19" s="56">
        <v>0</v>
      </c>
    </row>
    <row r="20" spans="1:95" ht="13" x14ac:dyDescent="0.3">
      <c r="A20" s="10">
        <v>3787734795</v>
      </c>
      <c r="B20" s="11">
        <v>63818431</v>
      </c>
      <c r="C20" s="27">
        <v>42058.809340277781</v>
      </c>
      <c r="D20" s="27">
        <v>42058.840868055559</v>
      </c>
      <c r="E20" s="11" t="s">
        <v>111</v>
      </c>
      <c r="J20" s="11" t="s">
        <v>112</v>
      </c>
      <c r="K20" s="11" t="s">
        <v>113</v>
      </c>
      <c r="L20" s="11" t="s">
        <v>265</v>
      </c>
      <c r="M20" s="11" t="s">
        <v>266</v>
      </c>
      <c r="N20" s="11" t="s">
        <v>267</v>
      </c>
      <c r="O20" s="11">
        <v>0.35</v>
      </c>
      <c r="Q20" s="11">
        <f t="shared" si="2"/>
        <v>0.35</v>
      </c>
      <c r="R20" s="49">
        <f t="shared" si="0"/>
        <v>4.7300000000000004</v>
      </c>
      <c r="S20" s="11">
        <v>40</v>
      </c>
      <c r="T20" s="32">
        <f t="shared" si="3"/>
        <v>2.73</v>
      </c>
      <c r="U20" s="11">
        <f t="shared" si="1"/>
        <v>2</v>
      </c>
      <c r="V20" s="11">
        <v>1</v>
      </c>
      <c r="X20" s="11">
        <v>1</v>
      </c>
      <c r="Y20" s="11">
        <v>0.73</v>
      </c>
      <c r="AQ20" s="11">
        <v>0</v>
      </c>
      <c r="BP20" s="11">
        <v>1</v>
      </c>
      <c r="CA20" s="11">
        <v>1</v>
      </c>
      <c r="CI20" s="25" t="s">
        <v>391</v>
      </c>
      <c r="CJ20" s="26">
        <v>0.42</v>
      </c>
      <c r="CK20" s="26">
        <v>0</v>
      </c>
      <c r="CL20" s="26">
        <v>0.42</v>
      </c>
      <c r="CM20" s="55" t="s">
        <v>480</v>
      </c>
      <c r="CN20" s="56">
        <v>3</v>
      </c>
      <c r="CO20" s="56">
        <v>40</v>
      </c>
      <c r="CP20" s="57">
        <v>3</v>
      </c>
      <c r="CQ20" s="56">
        <v>0</v>
      </c>
    </row>
    <row r="21" spans="1:95" ht="13" x14ac:dyDescent="0.3">
      <c r="C21" s="27"/>
      <c r="D21" s="27"/>
      <c r="L21" s="25" t="s">
        <v>481</v>
      </c>
      <c r="O21" s="26">
        <v>0.1</v>
      </c>
      <c r="P21" s="26">
        <v>0.1</v>
      </c>
      <c r="Q21" s="26">
        <v>0.2</v>
      </c>
      <c r="R21" s="49">
        <v>3.4</v>
      </c>
      <c r="S21" s="11">
        <v>40</v>
      </c>
      <c r="T21" s="32">
        <v>3.4</v>
      </c>
      <c r="U21" s="11">
        <f t="shared" si="1"/>
        <v>0</v>
      </c>
      <c r="CI21" s="25"/>
      <c r="CJ21" s="26"/>
      <c r="CK21" s="26"/>
      <c r="CL21" s="26"/>
      <c r="CM21" s="55" t="s">
        <v>393</v>
      </c>
      <c r="CN21" s="56">
        <v>2.93</v>
      </c>
      <c r="CO21" s="56">
        <v>40</v>
      </c>
      <c r="CP21" s="57">
        <v>2.93</v>
      </c>
      <c r="CQ21" s="56">
        <v>1</v>
      </c>
    </row>
    <row r="22" spans="1:95" ht="13" x14ac:dyDescent="0.3">
      <c r="A22" s="10">
        <v>3787734405</v>
      </c>
      <c r="B22" s="11">
        <v>63818431</v>
      </c>
      <c r="C22" s="27">
        <v>42058.809178240743</v>
      </c>
      <c r="D22" s="27">
        <v>42058.823877314811</v>
      </c>
      <c r="E22" s="11" t="s">
        <v>118</v>
      </c>
      <c r="J22" s="11" t="s">
        <v>119</v>
      </c>
      <c r="K22" s="11" t="s">
        <v>24</v>
      </c>
      <c r="L22" s="11" t="s">
        <v>157</v>
      </c>
      <c r="M22" s="11" t="s">
        <v>147</v>
      </c>
      <c r="N22" s="11" t="s">
        <v>158</v>
      </c>
      <c r="O22" s="11">
        <v>0.16</v>
      </c>
      <c r="P22" s="11">
        <v>0</v>
      </c>
      <c r="Q22" s="11">
        <f t="shared" si="2"/>
        <v>0.16</v>
      </c>
      <c r="R22" s="49">
        <f t="shared" si="0"/>
        <v>0</v>
      </c>
      <c r="S22" s="11">
        <v>40</v>
      </c>
      <c r="T22" s="32">
        <f t="shared" si="3"/>
        <v>0</v>
      </c>
      <c r="U22" s="11">
        <f t="shared" si="1"/>
        <v>0</v>
      </c>
      <c r="V22" s="11">
        <v>0</v>
      </c>
      <c r="AQ22" s="11">
        <v>0</v>
      </c>
      <c r="BL22" s="11">
        <v>0</v>
      </c>
      <c r="CG22" s="11" t="s">
        <v>159</v>
      </c>
      <c r="CI22" s="25" t="s">
        <v>392</v>
      </c>
      <c r="CJ22" s="26">
        <v>0.33</v>
      </c>
      <c r="CK22" s="26">
        <v>0</v>
      </c>
      <c r="CL22" s="26">
        <v>0.33</v>
      </c>
      <c r="CM22" s="55" t="s">
        <v>482</v>
      </c>
      <c r="CN22" s="56">
        <v>3.4</v>
      </c>
      <c r="CO22" s="56">
        <v>40</v>
      </c>
      <c r="CP22" s="57">
        <v>3.4</v>
      </c>
      <c r="CQ22" s="56">
        <v>0</v>
      </c>
    </row>
    <row r="23" spans="1:95" s="28" customFormat="1" ht="13" x14ac:dyDescent="0.3">
      <c r="A23" s="35">
        <v>3783709080</v>
      </c>
      <c r="B23" s="28">
        <v>63818431</v>
      </c>
      <c r="C23" s="36">
        <v>42055.857534722221</v>
      </c>
      <c r="D23" s="36">
        <v>42055.863668981481</v>
      </c>
      <c r="E23" s="28" t="s">
        <v>123</v>
      </c>
      <c r="J23" s="28" t="s">
        <v>124</v>
      </c>
      <c r="K23" s="28" t="s">
        <v>24</v>
      </c>
      <c r="L23" s="28" t="s">
        <v>256</v>
      </c>
      <c r="M23" s="28" t="s">
        <v>257</v>
      </c>
      <c r="N23" s="28" t="s">
        <v>258</v>
      </c>
      <c r="O23" s="28">
        <v>1</v>
      </c>
      <c r="P23" s="28">
        <v>1</v>
      </c>
      <c r="Q23" s="28">
        <f t="shared" si="2"/>
        <v>2</v>
      </c>
      <c r="R23" s="67">
        <f t="shared" si="0"/>
        <v>2</v>
      </c>
      <c r="S23" s="28">
        <v>40</v>
      </c>
      <c r="T23" s="28">
        <f t="shared" si="3"/>
        <v>2</v>
      </c>
      <c r="U23" s="28">
        <f t="shared" si="1"/>
        <v>0</v>
      </c>
      <c r="V23" s="28">
        <v>1</v>
      </c>
      <c r="X23" s="28">
        <v>1</v>
      </c>
      <c r="AQ23" s="28">
        <v>0</v>
      </c>
      <c r="AR23" s="28">
        <v>0</v>
      </c>
      <c r="AS23" s="28">
        <v>0</v>
      </c>
      <c r="AT23" s="28">
        <v>0</v>
      </c>
      <c r="AU23" s="28">
        <v>0</v>
      </c>
      <c r="AV23" s="28">
        <v>0</v>
      </c>
      <c r="AW23" s="28">
        <v>0</v>
      </c>
      <c r="AX23" s="28">
        <v>0</v>
      </c>
      <c r="AY23" s="28">
        <v>0</v>
      </c>
      <c r="AZ23" s="28">
        <v>0</v>
      </c>
      <c r="BA23" s="28">
        <v>0</v>
      </c>
      <c r="BB23" s="28">
        <v>0</v>
      </c>
      <c r="BC23" s="28">
        <v>0</v>
      </c>
      <c r="BD23" s="28">
        <v>0</v>
      </c>
      <c r="BE23" s="28">
        <v>0</v>
      </c>
      <c r="BF23" s="28">
        <v>0</v>
      </c>
      <c r="BG23" s="28">
        <v>0</v>
      </c>
      <c r="BH23" s="28">
        <v>0</v>
      </c>
      <c r="BI23" s="28">
        <v>0</v>
      </c>
      <c r="BJ23" s="28">
        <v>0</v>
      </c>
      <c r="BK23" s="28">
        <v>0</v>
      </c>
      <c r="BL23" s="28">
        <v>0</v>
      </c>
      <c r="BM23" s="28">
        <v>0</v>
      </c>
      <c r="BN23" s="28">
        <v>0</v>
      </c>
      <c r="BO23" s="28">
        <v>0</v>
      </c>
      <c r="BP23" s="28">
        <v>0</v>
      </c>
      <c r="BQ23" s="28">
        <v>0</v>
      </c>
      <c r="BR23" s="28">
        <v>0</v>
      </c>
      <c r="BS23" s="28">
        <v>0</v>
      </c>
      <c r="BT23" s="28">
        <v>0</v>
      </c>
      <c r="BU23" s="28">
        <v>0</v>
      </c>
      <c r="BV23" s="28">
        <v>0</v>
      </c>
      <c r="BW23" s="28">
        <v>0</v>
      </c>
      <c r="BX23" s="28">
        <v>0</v>
      </c>
      <c r="BY23" s="28">
        <v>0</v>
      </c>
      <c r="BZ23" s="28">
        <v>0</v>
      </c>
      <c r="CA23" s="28">
        <v>0</v>
      </c>
      <c r="CB23" s="28">
        <v>0</v>
      </c>
      <c r="CC23" s="28">
        <v>0</v>
      </c>
      <c r="CD23" s="28">
        <v>0</v>
      </c>
      <c r="CE23" s="28">
        <v>0</v>
      </c>
      <c r="CF23" s="28">
        <v>0</v>
      </c>
      <c r="CI23" s="29" t="s">
        <v>479</v>
      </c>
      <c r="CJ23" s="30">
        <v>0</v>
      </c>
      <c r="CK23" s="30">
        <v>0</v>
      </c>
      <c r="CL23" s="30">
        <v>0</v>
      </c>
      <c r="CM23" s="1" t="s">
        <v>394</v>
      </c>
      <c r="CN23" s="2">
        <v>0</v>
      </c>
      <c r="CO23" s="2">
        <v>40</v>
      </c>
      <c r="CP23" s="50">
        <v>0</v>
      </c>
      <c r="CQ23" s="2">
        <v>0</v>
      </c>
    </row>
    <row r="24" spans="1:95" ht="13" x14ac:dyDescent="0.3">
      <c r="C24" s="27"/>
      <c r="D24" s="27"/>
      <c r="L24" s="32" t="s">
        <v>483</v>
      </c>
      <c r="M24" s="28"/>
      <c r="N24" s="28"/>
      <c r="O24" s="26">
        <v>0.06</v>
      </c>
      <c r="P24" s="26">
        <v>0</v>
      </c>
      <c r="Q24" s="26">
        <v>0.06</v>
      </c>
      <c r="R24" s="49">
        <v>0.63</v>
      </c>
      <c r="S24" s="11">
        <v>20</v>
      </c>
      <c r="T24" s="32">
        <v>0.31</v>
      </c>
      <c r="U24" s="11">
        <f t="shared" si="1"/>
        <v>0</v>
      </c>
      <c r="CI24" s="25"/>
      <c r="CJ24" s="26"/>
      <c r="CK24" s="26"/>
      <c r="CL24" s="26"/>
      <c r="CM24" s="55" t="s">
        <v>395</v>
      </c>
      <c r="CN24" s="56">
        <v>0.60000000000000009</v>
      </c>
      <c r="CO24" s="56">
        <v>40</v>
      </c>
      <c r="CP24" s="57">
        <v>0.60000000000000009</v>
      </c>
      <c r="CQ24" s="56">
        <v>0</v>
      </c>
    </row>
    <row r="25" spans="1:95" ht="13" x14ac:dyDescent="0.3">
      <c r="C25" s="27"/>
      <c r="D25" s="27"/>
      <c r="L25" s="32" t="s">
        <v>484</v>
      </c>
      <c r="M25" s="28"/>
      <c r="N25" s="28"/>
      <c r="O25" s="26">
        <v>0.05</v>
      </c>
      <c r="P25" s="26">
        <v>0</v>
      </c>
      <c r="Q25" s="26">
        <v>0.05</v>
      </c>
      <c r="R25" s="49">
        <v>1.05</v>
      </c>
      <c r="S25" s="11">
        <v>40</v>
      </c>
      <c r="T25" s="32">
        <v>1.05</v>
      </c>
      <c r="U25" s="11">
        <f t="shared" si="1"/>
        <v>0</v>
      </c>
      <c r="CI25" s="25"/>
      <c r="CJ25" s="26"/>
      <c r="CK25" s="26"/>
      <c r="CL25" s="26"/>
      <c r="CM25" s="55" t="s">
        <v>396</v>
      </c>
      <c r="CN25" s="56">
        <v>0.625</v>
      </c>
      <c r="CO25" s="56">
        <v>20</v>
      </c>
      <c r="CP25" s="57">
        <v>0.3125</v>
      </c>
      <c r="CQ25" s="56">
        <v>0</v>
      </c>
    </row>
    <row r="26" spans="1:95" ht="13" x14ac:dyDescent="0.3">
      <c r="A26" s="10">
        <v>3783410344</v>
      </c>
      <c r="B26" s="11">
        <v>63818431</v>
      </c>
      <c r="C26" s="27">
        <v>42055.764745370368</v>
      </c>
      <c r="D26" s="27">
        <v>42055.77584490741</v>
      </c>
      <c r="E26" s="11" t="s">
        <v>129</v>
      </c>
      <c r="J26" s="11" t="s">
        <v>130</v>
      </c>
      <c r="K26" s="11" t="s">
        <v>24</v>
      </c>
      <c r="L26" s="11" t="s">
        <v>310</v>
      </c>
      <c r="M26" s="11" t="s">
        <v>311</v>
      </c>
      <c r="N26" s="11" t="s">
        <v>311</v>
      </c>
      <c r="O26" s="11">
        <v>1</v>
      </c>
      <c r="P26" s="11">
        <v>0</v>
      </c>
      <c r="Q26" s="11">
        <f t="shared" si="2"/>
        <v>1</v>
      </c>
      <c r="R26" s="49">
        <f t="shared" si="0"/>
        <v>6.8</v>
      </c>
      <c r="S26" s="11">
        <v>40</v>
      </c>
      <c r="T26" s="32">
        <f t="shared" si="3"/>
        <v>6.8</v>
      </c>
      <c r="U26" s="11">
        <f t="shared" si="1"/>
        <v>0</v>
      </c>
      <c r="V26" s="11">
        <v>1</v>
      </c>
      <c r="W26" s="11">
        <v>2</v>
      </c>
      <c r="AA26" s="11">
        <v>1</v>
      </c>
      <c r="AF26" s="11">
        <v>0.5</v>
      </c>
      <c r="AG26" s="11">
        <v>0.5</v>
      </c>
      <c r="BB26" s="11">
        <v>0.6</v>
      </c>
      <c r="BF26" s="11">
        <v>0.7</v>
      </c>
      <c r="BK26" s="11">
        <v>0.5</v>
      </c>
      <c r="BM26" s="11">
        <v>0</v>
      </c>
      <c r="CG26" s="11" t="s">
        <v>312</v>
      </c>
      <c r="CI26" s="25" t="s">
        <v>480</v>
      </c>
      <c r="CJ26" s="26">
        <v>0.25</v>
      </c>
      <c r="CK26" s="26">
        <v>0</v>
      </c>
      <c r="CL26" s="26">
        <v>0.25</v>
      </c>
      <c r="CM26" s="55" t="s">
        <v>485</v>
      </c>
      <c r="CN26" s="56">
        <v>1.05</v>
      </c>
      <c r="CO26" s="56">
        <v>40</v>
      </c>
      <c r="CP26" s="57">
        <v>1.05</v>
      </c>
      <c r="CQ26" s="56">
        <v>0</v>
      </c>
    </row>
    <row r="27" spans="1:95" ht="13" x14ac:dyDescent="0.3">
      <c r="A27" s="10">
        <v>3782715878</v>
      </c>
      <c r="B27" s="11">
        <v>63818431</v>
      </c>
      <c r="C27" s="27">
        <v>42055.696516203701</v>
      </c>
      <c r="D27" s="27">
        <v>42055.698703703703</v>
      </c>
      <c r="E27" s="11" t="s">
        <v>134</v>
      </c>
      <c r="J27" s="11" t="s">
        <v>135</v>
      </c>
      <c r="K27" s="11" t="s">
        <v>24</v>
      </c>
      <c r="L27" s="11" t="s">
        <v>251</v>
      </c>
      <c r="M27" s="11" t="s">
        <v>252</v>
      </c>
      <c r="N27" s="11" t="s">
        <v>253</v>
      </c>
      <c r="O27" s="11">
        <v>0.5</v>
      </c>
      <c r="Q27" s="11">
        <f t="shared" si="2"/>
        <v>0.5</v>
      </c>
      <c r="R27" s="49">
        <f t="shared" si="0"/>
        <v>3.5</v>
      </c>
      <c r="S27" s="11">
        <v>40</v>
      </c>
      <c r="T27" s="32">
        <f t="shared" si="3"/>
        <v>3</v>
      </c>
      <c r="U27" s="11">
        <f t="shared" si="1"/>
        <v>0.5</v>
      </c>
      <c r="V27" s="11">
        <v>1</v>
      </c>
      <c r="X27" s="11">
        <v>2</v>
      </c>
      <c r="AQ27" s="11">
        <v>0</v>
      </c>
      <c r="AR27" s="11">
        <v>0</v>
      </c>
      <c r="AS27" s="11">
        <v>0</v>
      </c>
      <c r="AT27" s="11">
        <v>0</v>
      </c>
      <c r="AU27" s="11">
        <v>0</v>
      </c>
      <c r="AV27" s="11">
        <v>0</v>
      </c>
      <c r="AW27" s="11">
        <v>0</v>
      </c>
      <c r="AX27" s="11">
        <v>0</v>
      </c>
      <c r="AY27" s="11">
        <v>0</v>
      </c>
      <c r="AZ27" s="11">
        <v>0</v>
      </c>
      <c r="BA27" s="11">
        <v>0</v>
      </c>
      <c r="BB27" s="11">
        <v>0</v>
      </c>
      <c r="BC27" s="11">
        <v>0</v>
      </c>
      <c r="BD27" s="11">
        <v>0</v>
      </c>
      <c r="BE27" s="11">
        <v>0</v>
      </c>
      <c r="BF27" s="11">
        <v>0</v>
      </c>
      <c r="BG27" s="11">
        <v>0</v>
      </c>
      <c r="BH27" s="11">
        <v>0</v>
      </c>
      <c r="BI27" s="11">
        <v>0</v>
      </c>
      <c r="BJ27" s="11">
        <v>0</v>
      </c>
      <c r="BK27" s="11">
        <v>0</v>
      </c>
      <c r="BP27" s="11">
        <v>0.25</v>
      </c>
      <c r="CA27" s="11">
        <v>0.25</v>
      </c>
      <c r="CI27" s="25" t="s">
        <v>393</v>
      </c>
      <c r="CJ27" s="26">
        <v>0.35</v>
      </c>
      <c r="CK27" s="26">
        <v>0</v>
      </c>
      <c r="CL27" s="26">
        <v>0.35</v>
      </c>
      <c r="CM27" s="55" t="s">
        <v>486</v>
      </c>
      <c r="CN27" s="56">
        <v>7.2</v>
      </c>
      <c r="CO27" s="56">
        <v>40</v>
      </c>
      <c r="CP27" s="57">
        <v>7.2</v>
      </c>
      <c r="CQ27" s="56">
        <v>0</v>
      </c>
    </row>
    <row r="28" spans="1:95" ht="13" x14ac:dyDescent="0.3">
      <c r="C28" s="27"/>
      <c r="D28" s="27"/>
      <c r="L28" s="11" t="s">
        <v>487</v>
      </c>
      <c r="O28" s="26">
        <v>0.53</v>
      </c>
      <c r="P28" s="26">
        <v>0</v>
      </c>
      <c r="Q28" s="26">
        <v>0.53</v>
      </c>
      <c r="R28" s="49">
        <v>6.5</v>
      </c>
      <c r="S28" s="11">
        <v>40</v>
      </c>
      <c r="T28" s="32">
        <v>6.5</v>
      </c>
      <c r="U28" s="11">
        <f t="shared" si="1"/>
        <v>0</v>
      </c>
      <c r="CI28" s="25"/>
      <c r="CJ28" s="26"/>
      <c r="CK28" s="26"/>
      <c r="CL28" s="26"/>
      <c r="CM28" s="55" t="s">
        <v>397</v>
      </c>
      <c r="CN28" s="56">
        <v>4</v>
      </c>
      <c r="CO28" s="56">
        <v>40</v>
      </c>
      <c r="CP28" s="57">
        <v>4</v>
      </c>
      <c r="CQ28" s="56">
        <v>0.25</v>
      </c>
    </row>
    <row r="29" spans="1:95" s="32" customFormat="1" ht="13" x14ac:dyDescent="0.3">
      <c r="A29" s="31"/>
      <c r="C29" s="33"/>
      <c r="D29" s="33"/>
      <c r="L29" s="32" t="s">
        <v>374</v>
      </c>
      <c r="O29" s="32">
        <v>0</v>
      </c>
      <c r="Q29" s="11">
        <f t="shared" si="2"/>
        <v>0</v>
      </c>
      <c r="R29" s="49">
        <f t="shared" si="0"/>
        <v>0.25</v>
      </c>
      <c r="S29" s="32">
        <v>40</v>
      </c>
      <c r="T29" s="32">
        <f t="shared" si="3"/>
        <v>0.25</v>
      </c>
      <c r="U29" s="11">
        <f t="shared" si="1"/>
        <v>0</v>
      </c>
      <c r="AQ29" s="32">
        <v>0.25</v>
      </c>
      <c r="CI29" s="29" t="s">
        <v>482</v>
      </c>
      <c r="CJ29" s="30">
        <v>0.1</v>
      </c>
      <c r="CK29" s="30">
        <v>0.1</v>
      </c>
      <c r="CL29" s="30">
        <v>0.2</v>
      </c>
      <c r="CM29" s="55" t="s">
        <v>488</v>
      </c>
      <c r="CN29" s="56">
        <v>6.5</v>
      </c>
      <c r="CO29" s="56">
        <v>40</v>
      </c>
      <c r="CP29" s="57">
        <v>6.5</v>
      </c>
      <c r="CQ29" s="56">
        <v>0</v>
      </c>
    </row>
    <row r="30" spans="1:95" s="28" customFormat="1" ht="13" x14ac:dyDescent="0.3">
      <c r="A30" s="35">
        <v>3778470599</v>
      </c>
      <c r="B30" s="28">
        <v>63818431</v>
      </c>
      <c r="C30" s="36">
        <v>42054.982557870368</v>
      </c>
      <c r="D30" s="36">
        <v>42054.995300925926</v>
      </c>
      <c r="E30" s="28" t="s">
        <v>139</v>
      </c>
      <c r="J30" s="28" t="s">
        <v>140</v>
      </c>
      <c r="K30" s="28" t="s">
        <v>141</v>
      </c>
      <c r="L30" s="28" t="s">
        <v>232</v>
      </c>
      <c r="M30" s="28" t="s">
        <v>233</v>
      </c>
      <c r="N30" s="28" t="s">
        <v>234</v>
      </c>
      <c r="O30" s="28">
        <v>0.1</v>
      </c>
      <c r="Q30" s="28">
        <f t="shared" si="2"/>
        <v>0.1</v>
      </c>
      <c r="R30" s="67">
        <f t="shared" si="0"/>
        <v>2.375</v>
      </c>
      <c r="S30" s="28">
        <v>40</v>
      </c>
      <c r="T30" s="28">
        <f t="shared" si="3"/>
        <v>1.375</v>
      </c>
      <c r="U30" s="28">
        <f t="shared" si="1"/>
        <v>1</v>
      </c>
      <c r="V30" s="28">
        <v>1</v>
      </c>
      <c r="AT30" s="28">
        <v>0.375</v>
      </c>
      <c r="CB30" s="28">
        <v>1</v>
      </c>
      <c r="CG30" s="28" t="s">
        <v>235</v>
      </c>
      <c r="CI30" s="29" t="s">
        <v>394</v>
      </c>
      <c r="CJ30" s="30">
        <v>0.16</v>
      </c>
      <c r="CK30" s="30">
        <v>0</v>
      </c>
      <c r="CL30" s="30">
        <v>0.16</v>
      </c>
      <c r="CM30" s="1" t="s">
        <v>398</v>
      </c>
      <c r="CN30" s="2">
        <v>0.05</v>
      </c>
      <c r="CO30" s="2">
        <v>40</v>
      </c>
      <c r="CP30" s="50">
        <v>0.05</v>
      </c>
      <c r="CQ30" s="2">
        <v>0</v>
      </c>
    </row>
    <row r="31" spans="1:95" ht="13" x14ac:dyDescent="0.3">
      <c r="A31" s="10">
        <v>3777466382</v>
      </c>
      <c r="B31" s="11">
        <v>63818431</v>
      </c>
      <c r="C31" s="27">
        <v>42054.782083333332</v>
      </c>
      <c r="D31" s="27">
        <v>42054.789675925924</v>
      </c>
      <c r="E31" s="11" t="s">
        <v>56</v>
      </c>
      <c r="J31" s="11" t="s">
        <v>57</v>
      </c>
      <c r="K31" s="11" t="s">
        <v>24</v>
      </c>
      <c r="L31" s="11" t="s">
        <v>88</v>
      </c>
      <c r="M31" s="11" t="s">
        <v>89</v>
      </c>
      <c r="N31" s="11" t="s">
        <v>184</v>
      </c>
      <c r="O31" s="11">
        <v>0.17</v>
      </c>
      <c r="Q31" s="11">
        <f t="shared" si="2"/>
        <v>0.17</v>
      </c>
      <c r="R31" s="49">
        <f t="shared" si="0"/>
        <v>2.1800000000000002</v>
      </c>
      <c r="S31" s="11">
        <v>40</v>
      </c>
      <c r="T31" s="32">
        <f t="shared" si="3"/>
        <v>2.1800000000000002</v>
      </c>
      <c r="U31" s="11">
        <f t="shared" si="1"/>
        <v>0</v>
      </c>
      <c r="V31" s="11">
        <v>1</v>
      </c>
      <c r="X31" s="11">
        <v>1</v>
      </c>
      <c r="AU31" s="11">
        <v>0.18</v>
      </c>
      <c r="BL31" s="11">
        <v>0</v>
      </c>
      <c r="BN31" s="11">
        <v>0</v>
      </c>
      <c r="CI31" s="25" t="s">
        <v>396</v>
      </c>
      <c r="CJ31" s="26">
        <v>0.06</v>
      </c>
      <c r="CK31" s="26">
        <v>0</v>
      </c>
      <c r="CL31" s="26">
        <v>0.06</v>
      </c>
      <c r="CM31" s="55" t="s">
        <v>399</v>
      </c>
      <c r="CN31" s="56">
        <v>1.38</v>
      </c>
      <c r="CO31" s="56">
        <v>40</v>
      </c>
      <c r="CP31" s="57">
        <v>1.38</v>
      </c>
      <c r="CQ31" s="56">
        <v>0</v>
      </c>
    </row>
    <row r="32" spans="1:95" ht="13" x14ac:dyDescent="0.3">
      <c r="A32" s="10">
        <v>3777453961</v>
      </c>
      <c r="B32" s="11">
        <v>63818431</v>
      </c>
      <c r="C32" s="27">
        <v>42054.778634259259</v>
      </c>
      <c r="D32" s="27">
        <v>42054.785011574073</v>
      </c>
      <c r="E32" s="11" t="s">
        <v>150</v>
      </c>
      <c r="J32" s="11" t="s">
        <v>151</v>
      </c>
      <c r="K32" s="11" t="s">
        <v>152</v>
      </c>
      <c r="L32" s="11" t="s">
        <v>142</v>
      </c>
      <c r="M32" s="11" t="s">
        <v>143</v>
      </c>
      <c r="N32" s="11" t="s">
        <v>144</v>
      </c>
      <c r="O32" s="11">
        <v>2</v>
      </c>
      <c r="Q32" s="11">
        <f t="shared" si="2"/>
        <v>2</v>
      </c>
      <c r="R32" s="49">
        <f t="shared" si="0"/>
        <v>17.3</v>
      </c>
      <c r="S32" s="11">
        <v>40</v>
      </c>
      <c r="T32" s="32">
        <f t="shared" si="3"/>
        <v>17.3</v>
      </c>
      <c r="U32" s="11">
        <f t="shared" si="1"/>
        <v>0</v>
      </c>
      <c r="V32" s="11">
        <v>1</v>
      </c>
      <c r="X32" s="11">
        <v>1</v>
      </c>
      <c r="Y32" s="11">
        <v>9</v>
      </c>
      <c r="AJ32" s="11">
        <v>3</v>
      </c>
      <c r="AT32" s="11">
        <v>2</v>
      </c>
      <c r="BF32" s="11">
        <v>1.3</v>
      </c>
      <c r="BL32" s="11">
        <v>0</v>
      </c>
      <c r="CI32" s="25" t="s">
        <v>485</v>
      </c>
      <c r="CJ32" s="26">
        <v>0.05</v>
      </c>
      <c r="CK32" s="26">
        <v>0</v>
      </c>
      <c r="CL32" s="26">
        <v>0.05</v>
      </c>
      <c r="CM32" s="55" t="s">
        <v>400</v>
      </c>
      <c r="CN32" s="56">
        <v>2</v>
      </c>
      <c r="CO32" s="56">
        <v>40</v>
      </c>
      <c r="CP32" s="57">
        <v>2</v>
      </c>
      <c r="CQ32" s="56">
        <v>0</v>
      </c>
    </row>
    <row r="33" spans="1:95" s="69" customFormat="1" ht="13" x14ac:dyDescent="0.3">
      <c r="A33" s="68">
        <v>3777450946</v>
      </c>
      <c r="B33" s="69">
        <v>63818431</v>
      </c>
      <c r="C33" s="70">
        <v>42054.778668981482</v>
      </c>
      <c r="D33" s="70">
        <v>42054.781851851854</v>
      </c>
      <c r="E33" s="69" t="s">
        <v>145</v>
      </c>
      <c r="J33" s="69" t="s">
        <v>146</v>
      </c>
      <c r="K33" s="69" t="s">
        <v>24</v>
      </c>
      <c r="L33" s="69" t="s">
        <v>260</v>
      </c>
      <c r="M33" s="69" t="s">
        <v>261</v>
      </c>
      <c r="N33" s="69" t="s">
        <v>262</v>
      </c>
      <c r="O33" s="69">
        <v>0.05</v>
      </c>
      <c r="Q33" s="69">
        <f t="shared" si="2"/>
        <v>0.05</v>
      </c>
      <c r="R33" s="71">
        <f t="shared" si="0"/>
        <v>0</v>
      </c>
      <c r="S33" s="69">
        <v>40</v>
      </c>
      <c r="T33" s="69">
        <f t="shared" si="3"/>
        <v>0</v>
      </c>
      <c r="U33" s="69">
        <f t="shared" si="1"/>
        <v>0</v>
      </c>
      <c r="CI33" s="72" t="s">
        <v>486</v>
      </c>
      <c r="CJ33" s="73">
        <v>1</v>
      </c>
      <c r="CK33" s="73">
        <v>0</v>
      </c>
      <c r="CL33" s="73">
        <v>1</v>
      </c>
      <c r="CM33" s="74" t="s">
        <v>401</v>
      </c>
      <c r="CN33" s="75">
        <v>17.3</v>
      </c>
      <c r="CO33" s="75">
        <v>40</v>
      </c>
      <c r="CP33" s="76">
        <v>17.3</v>
      </c>
      <c r="CQ33" s="75">
        <v>0</v>
      </c>
    </row>
    <row r="34" spans="1:95" s="28" customFormat="1" ht="13" x14ac:dyDescent="0.3">
      <c r="A34" s="35">
        <v>3777365426</v>
      </c>
      <c r="B34" s="28">
        <v>63818431</v>
      </c>
      <c r="C34" s="36">
        <v>42054.763124999998</v>
      </c>
      <c r="D34" s="36">
        <v>42054.765150462961</v>
      </c>
      <c r="E34" s="28" t="s">
        <v>160</v>
      </c>
      <c r="J34" s="28" t="s">
        <v>161</v>
      </c>
      <c r="K34" s="28" t="s">
        <v>162</v>
      </c>
      <c r="L34" s="28" t="s">
        <v>136</v>
      </c>
      <c r="M34" s="28" t="s">
        <v>137</v>
      </c>
      <c r="N34" s="28" t="s">
        <v>138</v>
      </c>
      <c r="O34" s="28">
        <v>2</v>
      </c>
      <c r="Q34" s="28">
        <f t="shared" si="2"/>
        <v>2</v>
      </c>
      <c r="R34" s="67">
        <f t="shared" si="0"/>
        <v>23.5</v>
      </c>
      <c r="S34" s="28">
        <v>40</v>
      </c>
      <c r="T34" s="28">
        <f t="shared" si="3"/>
        <v>22</v>
      </c>
      <c r="U34" s="28">
        <f t="shared" si="1"/>
        <v>1.5</v>
      </c>
      <c r="V34" s="28">
        <v>1</v>
      </c>
      <c r="X34" s="28">
        <v>1</v>
      </c>
      <c r="Y34" s="28">
        <v>9</v>
      </c>
      <c r="AQ34" s="28">
        <v>1</v>
      </c>
      <c r="AS34" s="28">
        <v>1</v>
      </c>
      <c r="AT34" s="28">
        <v>9</v>
      </c>
      <c r="CA34" s="28">
        <v>1.5</v>
      </c>
      <c r="CI34" s="29" t="s">
        <v>397</v>
      </c>
      <c r="CJ34" s="30">
        <v>0.5</v>
      </c>
      <c r="CK34" s="30">
        <v>0</v>
      </c>
      <c r="CL34" s="30">
        <v>0.5</v>
      </c>
      <c r="CM34" s="1" t="s">
        <v>489</v>
      </c>
      <c r="CN34" s="2">
        <v>1</v>
      </c>
      <c r="CO34" s="2">
        <v>40</v>
      </c>
      <c r="CP34" s="50">
        <v>1</v>
      </c>
      <c r="CQ34" s="2">
        <v>0.05</v>
      </c>
    </row>
    <row r="35" spans="1:95" s="32" customFormat="1" ht="13" x14ac:dyDescent="0.3">
      <c r="A35" s="31"/>
      <c r="C35" s="33"/>
      <c r="D35" s="33"/>
      <c r="L35" s="32" t="s">
        <v>376</v>
      </c>
      <c r="O35" s="32">
        <v>1</v>
      </c>
      <c r="Q35" s="11">
        <f t="shared" si="2"/>
        <v>1</v>
      </c>
      <c r="R35" s="49">
        <f t="shared" si="0"/>
        <v>3</v>
      </c>
      <c r="S35" s="32">
        <v>40</v>
      </c>
      <c r="T35" s="32">
        <f t="shared" si="3"/>
        <v>3</v>
      </c>
      <c r="U35" s="11">
        <f t="shared" si="1"/>
        <v>0</v>
      </c>
      <c r="V35" s="32">
        <v>1</v>
      </c>
      <c r="AA35" s="32">
        <v>1</v>
      </c>
      <c r="AJ35" s="32">
        <v>1</v>
      </c>
      <c r="CI35" s="25" t="s">
        <v>488</v>
      </c>
      <c r="CJ35" s="26">
        <v>0.53</v>
      </c>
      <c r="CK35" s="26">
        <v>0</v>
      </c>
      <c r="CL35" s="26">
        <v>0.53</v>
      </c>
      <c r="CM35" s="55" t="s">
        <v>490</v>
      </c>
      <c r="CN35" s="56">
        <v>11</v>
      </c>
      <c r="CO35" s="56">
        <v>40</v>
      </c>
      <c r="CP35" s="57">
        <v>11</v>
      </c>
      <c r="CQ35" s="56">
        <v>0</v>
      </c>
    </row>
    <row r="36" spans="1:95" ht="13" x14ac:dyDescent="0.3">
      <c r="A36" s="10">
        <v>3777340059</v>
      </c>
      <c r="B36" s="11">
        <v>63818431</v>
      </c>
      <c r="C36" s="27">
        <v>42054.758726851855</v>
      </c>
      <c r="D36" s="27">
        <v>42054.764745370368</v>
      </c>
      <c r="E36" s="11" t="s">
        <v>166</v>
      </c>
      <c r="J36" s="11" t="s">
        <v>167</v>
      </c>
      <c r="K36" s="11" t="s">
        <v>168</v>
      </c>
      <c r="L36" s="11" t="s">
        <v>320</v>
      </c>
      <c r="M36" s="11" t="s">
        <v>321</v>
      </c>
      <c r="N36" s="11">
        <v>2539226635</v>
      </c>
      <c r="O36" s="11">
        <v>0.85</v>
      </c>
      <c r="Q36" s="11">
        <f t="shared" si="2"/>
        <v>0.85</v>
      </c>
      <c r="R36" s="49">
        <f t="shared" si="0"/>
        <v>11</v>
      </c>
      <c r="S36" s="11">
        <v>40</v>
      </c>
      <c r="T36" s="32">
        <f t="shared" si="3"/>
        <v>11</v>
      </c>
      <c r="U36" s="11">
        <f t="shared" si="1"/>
        <v>0</v>
      </c>
      <c r="V36" s="11">
        <v>1</v>
      </c>
      <c r="X36" s="11">
        <v>8</v>
      </c>
      <c r="Z36" s="11">
        <v>1</v>
      </c>
      <c r="AK36" s="11">
        <v>1</v>
      </c>
      <c r="AQ36" s="11">
        <v>0</v>
      </c>
      <c r="AR36" s="11">
        <v>0</v>
      </c>
      <c r="AS36" s="11">
        <v>0</v>
      </c>
      <c r="AT36" s="11">
        <v>0</v>
      </c>
      <c r="AU36" s="11">
        <v>0</v>
      </c>
      <c r="AV36" s="11">
        <v>0</v>
      </c>
      <c r="AW36" s="11">
        <v>0</v>
      </c>
      <c r="AX36" s="11">
        <v>0</v>
      </c>
      <c r="AY36" s="11">
        <v>0</v>
      </c>
      <c r="AZ36" s="11">
        <v>0</v>
      </c>
      <c r="BA36" s="11">
        <v>0</v>
      </c>
      <c r="BB36" s="11">
        <v>0</v>
      </c>
      <c r="BC36" s="11">
        <v>0</v>
      </c>
      <c r="BD36" s="11">
        <v>0</v>
      </c>
      <c r="BE36" s="11">
        <v>0</v>
      </c>
      <c r="BF36" s="11">
        <v>0</v>
      </c>
      <c r="BG36" s="11">
        <v>0</v>
      </c>
      <c r="BH36" s="11">
        <v>0</v>
      </c>
      <c r="BI36" s="11">
        <v>0</v>
      </c>
      <c r="BJ36" s="11">
        <v>0</v>
      </c>
      <c r="BK36" s="11">
        <v>0</v>
      </c>
      <c r="BL36" s="11">
        <v>0</v>
      </c>
      <c r="BM36" s="11">
        <v>0</v>
      </c>
      <c r="BN36" s="11">
        <v>0</v>
      </c>
      <c r="BO36" s="11">
        <v>0</v>
      </c>
      <c r="BP36" s="11">
        <v>0</v>
      </c>
      <c r="BQ36" s="11">
        <v>0</v>
      </c>
      <c r="BR36" s="11">
        <v>0</v>
      </c>
      <c r="BS36" s="11">
        <v>0</v>
      </c>
      <c r="BT36" s="11">
        <v>0</v>
      </c>
      <c r="BU36" s="11">
        <v>0</v>
      </c>
      <c r="BV36" s="11">
        <v>0</v>
      </c>
      <c r="BW36" s="11">
        <v>0</v>
      </c>
      <c r="BX36" s="11">
        <v>0</v>
      </c>
      <c r="BY36" s="11">
        <v>0</v>
      </c>
      <c r="BZ36" s="11">
        <v>0</v>
      </c>
      <c r="CA36" s="11">
        <v>0</v>
      </c>
      <c r="CB36" s="11">
        <v>0</v>
      </c>
      <c r="CC36" s="11">
        <v>0</v>
      </c>
      <c r="CD36" s="11">
        <v>0</v>
      </c>
      <c r="CE36" s="11">
        <v>0</v>
      </c>
      <c r="CF36" s="11">
        <v>0</v>
      </c>
      <c r="CI36" s="25" t="s">
        <v>398</v>
      </c>
      <c r="CJ36" s="26">
        <v>0</v>
      </c>
      <c r="CK36" s="26">
        <v>0</v>
      </c>
      <c r="CL36" s="26">
        <v>0</v>
      </c>
      <c r="CM36" s="55" t="s">
        <v>402</v>
      </c>
      <c r="CN36" s="56">
        <v>3</v>
      </c>
      <c r="CO36" s="56">
        <v>40</v>
      </c>
      <c r="CP36" s="57">
        <v>3</v>
      </c>
      <c r="CQ36" s="56">
        <v>0</v>
      </c>
    </row>
    <row r="37" spans="1:95" ht="13" x14ac:dyDescent="0.3">
      <c r="A37" s="10">
        <v>3777262659</v>
      </c>
      <c r="B37" s="11">
        <v>63818431</v>
      </c>
      <c r="C37" s="27">
        <v>42054.746967592589</v>
      </c>
      <c r="D37" s="27">
        <v>42054.748298611114</v>
      </c>
      <c r="E37" s="11" t="s">
        <v>173</v>
      </c>
      <c r="J37" s="11" t="s">
        <v>174</v>
      </c>
      <c r="K37" s="11" t="s">
        <v>24</v>
      </c>
      <c r="L37" s="11" t="s">
        <v>333</v>
      </c>
      <c r="M37" s="11" t="s">
        <v>334</v>
      </c>
      <c r="N37" s="11" t="s">
        <v>335</v>
      </c>
      <c r="O37" s="34">
        <v>1</v>
      </c>
      <c r="P37" s="34"/>
      <c r="Q37" s="34">
        <f t="shared" si="2"/>
        <v>1</v>
      </c>
      <c r="R37" s="49">
        <f t="shared" si="0"/>
        <v>3</v>
      </c>
      <c r="S37" s="11">
        <v>40</v>
      </c>
      <c r="T37" s="32">
        <f t="shared" si="3"/>
        <v>3</v>
      </c>
      <c r="U37" s="11">
        <f t="shared" si="1"/>
        <v>0</v>
      </c>
      <c r="V37" s="11">
        <v>1</v>
      </c>
      <c r="W37" s="11">
        <v>0</v>
      </c>
      <c r="X37" s="11">
        <v>0</v>
      </c>
      <c r="Y37" s="11">
        <v>1</v>
      </c>
      <c r="Z37" s="11">
        <v>0</v>
      </c>
      <c r="AA37" s="11">
        <v>0</v>
      </c>
      <c r="AB37" s="11">
        <v>0</v>
      </c>
      <c r="AC37" s="11">
        <v>0</v>
      </c>
      <c r="AD37" s="11">
        <v>0</v>
      </c>
      <c r="AE37" s="11">
        <v>0</v>
      </c>
      <c r="AF37" s="11">
        <v>0</v>
      </c>
      <c r="AG37" s="11">
        <v>0</v>
      </c>
      <c r="AH37" s="11">
        <v>0</v>
      </c>
      <c r="AI37" s="11">
        <v>0</v>
      </c>
      <c r="AJ37" s="11">
        <v>0</v>
      </c>
      <c r="AK37" s="11">
        <v>0</v>
      </c>
      <c r="AL37" s="11">
        <v>0</v>
      </c>
      <c r="AM37" s="11">
        <v>0</v>
      </c>
      <c r="AN37" s="11">
        <v>0</v>
      </c>
      <c r="AO37" s="11">
        <v>0</v>
      </c>
      <c r="AP37" s="11">
        <v>0</v>
      </c>
      <c r="AQ37" s="11">
        <v>0</v>
      </c>
      <c r="AR37" s="11">
        <v>0</v>
      </c>
      <c r="AS37" s="11">
        <v>0</v>
      </c>
      <c r="AT37" s="11">
        <v>1</v>
      </c>
      <c r="AU37" s="11">
        <v>0</v>
      </c>
      <c r="AV37" s="11">
        <v>0</v>
      </c>
      <c r="AW37" s="11">
        <v>0</v>
      </c>
      <c r="AX37" s="11">
        <v>0</v>
      </c>
      <c r="AY37" s="11">
        <v>0</v>
      </c>
      <c r="AZ37" s="11">
        <v>0</v>
      </c>
      <c r="BA37" s="11">
        <v>0</v>
      </c>
      <c r="BB37" s="11">
        <v>0</v>
      </c>
      <c r="BC37" s="11">
        <v>0</v>
      </c>
      <c r="BD37" s="11">
        <v>0</v>
      </c>
      <c r="BE37" s="11">
        <v>0</v>
      </c>
      <c r="BF37" s="11">
        <v>0</v>
      </c>
      <c r="BG37" s="11">
        <v>0</v>
      </c>
      <c r="BH37" s="11">
        <v>0</v>
      </c>
      <c r="BI37" s="11">
        <v>0</v>
      </c>
      <c r="BJ37" s="11">
        <v>0</v>
      </c>
      <c r="BK37" s="11">
        <v>0</v>
      </c>
      <c r="BL37" s="11">
        <v>0</v>
      </c>
      <c r="BM37" s="11">
        <v>0</v>
      </c>
      <c r="BN37" s="11">
        <v>0</v>
      </c>
      <c r="BO37" s="11">
        <v>0</v>
      </c>
      <c r="BP37" s="11">
        <v>0</v>
      </c>
      <c r="BQ37" s="11">
        <v>0</v>
      </c>
      <c r="BR37" s="11">
        <v>0</v>
      </c>
      <c r="BS37" s="11">
        <v>0</v>
      </c>
      <c r="BT37" s="11">
        <v>0</v>
      </c>
      <c r="BU37" s="11">
        <v>0</v>
      </c>
      <c r="BV37" s="11">
        <v>0</v>
      </c>
      <c r="BW37" s="11">
        <v>0</v>
      </c>
      <c r="BX37" s="11">
        <v>0</v>
      </c>
      <c r="BY37" s="11">
        <v>0</v>
      </c>
      <c r="BZ37" s="11">
        <v>0</v>
      </c>
      <c r="CA37" s="11">
        <v>0</v>
      </c>
      <c r="CB37" s="11">
        <v>0</v>
      </c>
      <c r="CC37" s="11">
        <v>0</v>
      </c>
      <c r="CD37" s="11">
        <v>0</v>
      </c>
      <c r="CE37" s="11">
        <v>0</v>
      </c>
      <c r="CF37" s="11">
        <v>0</v>
      </c>
      <c r="CI37" s="25" t="s">
        <v>399</v>
      </c>
      <c r="CJ37" s="26">
        <v>0.1</v>
      </c>
      <c r="CK37" s="26">
        <v>0</v>
      </c>
      <c r="CL37" s="26">
        <v>0.1</v>
      </c>
      <c r="CM37" s="55" t="s">
        <v>403</v>
      </c>
      <c r="CN37" s="56">
        <v>11</v>
      </c>
      <c r="CO37" s="56">
        <v>40</v>
      </c>
      <c r="CP37" s="57">
        <v>11</v>
      </c>
      <c r="CQ37" s="56">
        <v>0</v>
      </c>
    </row>
    <row r="38" spans="1:95" ht="13" x14ac:dyDescent="0.3">
      <c r="A38" s="10">
        <v>3777110372</v>
      </c>
      <c r="B38" s="11">
        <v>63818431</v>
      </c>
      <c r="C38" s="27">
        <v>42054.723993055559</v>
      </c>
      <c r="D38" s="27">
        <v>42054.733726851853</v>
      </c>
      <c r="E38" s="11" t="s">
        <v>178</v>
      </c>
      <c r="J38" s="11" t="s">
        <v>179</v>
      </c>
      <c r="K38" s="11" t="s">
        <v>24</v>
      </c>
      <c r="L38" s="11" t="s">
        <v>324</v>
      </c>
      <c r="M38" s="11" t="s">
        <v>325</v>
      </c>
      <c r="N38" s="11" t="s">
        <v>326</v>
      </c>
      <c r="O38" s="11">
        <v>0.41</v>
      </c>
      <c r="Q38" s="11">
        <f t="shared" si="2"/>
        <v>0.41</v>
      </c>
      <c r="R38" s="49">
        <f t="shared" si="0"/>
        <v>3</v>
      </c>
      <c r="S38" s="11">
        <v>40</v>
      </c>
      <c r="T38" s="32">
        <f t="shared" si="3"/>
        <v>3</v>
      </c>
      <c r="U38" s="11">
        <f t="shared" si="1"/>
        <v>0</v>
      </c>
      <c r="V38" s="11">
        <v>1</v>
      </c>
      <c r="X38" s="11">
        <v>2</v>
      </c>
      <c r="AQ38" s="11">
        <v>0</v>
      </c>
      <c r="BL38" s="11">
        <v>0</v>
      </c>
      <c r="CI38" s="25" t="s">
        <v>400</v>
      </c>
      <c r="CJ38" s="26">
        <v>0.17</v>
      </c>
      <c r="CK38" s="26">
        <v>0</v>
      </c>
      <c r="CL38" s="26">
        <v>0.17</v>
      </c>
      <c r="CM38" s="55" t="s">
        <v>404</v>
      </c>
      <c r="CN38" s="56">
        <v>2.75</v>
      </c>
      <c r="CO38" s="56">
        <v>40</v>
      </c>
      <c r="CP38" s="57">
        <v>2.75</v>
      </c>
      <c r="CQ38" s="56">
        <v>0</v>
      </c>
    </row>
    <row r="39" spans="1:95" ht="13" x14ac:dyDescent="0.3">
      <c r="C39" s="27"/>
      <c r="D39" s="27"/>
      <c r="L39" s="11" t="s">
        <v>491</v>
      </c>
      <c r="O39" s="26">
        <v>0.04</v>
      </c>
      <c r="P39" s="26">
        <v>0</v>
      </c>
      <c r="Q39" s="26">
        <v>0.04</v>
      </c>
      <c r="R39" s="49">
        <v>1</v>
      </c>
      <c r="S39" s="11">
        <v>40</v>
      </c>
      <c r="T39" s="32">
        <v>1</v>
      </c>
      <c r="U39" s="11">
        <f t="shared" si="1"/>
        <v>0</v>
      </c>
      <c r="CI39" s="25"/>
      <c r="CJ39" s="26"/>
      <c r="CK39" s="26"/>
      <c r="CL39" s="26"/>
      <c r="CM39" s="55" t="s">
        <v>405</v>
      </c>
      <c r="CN39" s="56">
        <v>4</v>
      </c>
      <c r="CO39" s="56">
        <v>40</v>
      </c>
      <c r="CP39" s="57">
        <v>4</v>
      </c>
      <c r="CQ39" s="56">
        <v>1</v>
      </c>
    </row>
    <row r="40" spans="1:95" s="28" customFormat="1" ht="13" x14ac:dyDescent="0.3">
      <c r="A40" s="35">
        <v>3774085719</v>
      </c>
      <c r="B40" s="28">
        <v>63818431</v>
      </c>
      <c r="C40" s="36">
        <v>42053.980393518519</v>
      </c>
      <c r="D40" s="36">
        <v>42053.982152777775</v>
      </c>
      <c r="E40" s="28" t="s">
        <v>86</v>
      </c>
      <c r="J40" s="28" t="s">
        <v>87</v>
      </c>
      <c r="K40" s="28" t="s">
        <v>24</v>
      </c>
      <c r="L40" s="28" t="s">
        <v>275</v>
      </c>
      <c r="M40" s="28" t="s">
        <v>276</v>
      </c>
      <c r="N40" s="28" t="s">
        <v>277</v>
      </c>
      <c r="O40" s="28">
        <v>0.2</v>
      </c>
      <c r="Q40" s="28">
        <f t="shared" si="2"/>
        <v>0.2</v>
      </c>
      <c r="R40" s="49">
        <f t="shared" si="0"/>
        <v>2</v>
      </c>
      <c r="S40" s="28">
        <v>20</v>
      </c>
      <c r="T40" s="32">
        <f t="shared" si="3"/>
        <v>2</v>
      </c>
      <c r="U40" s="11">
        <f t="shared" si="1"/>
        <v>0</v>
      </c>
      <c r="V40" s="28">
        <v>1</v>
      </c>
      <c r="AS40" s="28">
        <v>0.5</v>
      </c>
      <c r="BK40" s="28">
        <v>0.5</v>
      </c>
      <c r="CI40" s="25" t="s">
        <v>401</v>
      </c>
      <c r="CJ40" s="26">
        <v>2.8</v>
      </c>
      <c r="CK40" s="26">
        <v>0</v>
      </c>
      <c r="CL40" s="26">
        <v>2.8</v>
      </c>
      <c r="CM40" s="55" t="s">
        <v>492</v>
      </c>
      <c r="CN40" s="56">
        <v>1</v>
      </c>
      <c r="CO40" s="56">
        <v>40</v>
      </c>
      <c r="CP40" s="57">
        <v>1</v>
      </c>
      <c r="CQ40" s="56">
        <v>0</v>
      </c>
    </row>
    <row r="41" spans="1:95" ht="13" x14ac:dyDescent="0.3">
      <c r="A41" s="10">
        <v>3760436762</v>
      </c>
      <c r="B41" s="11">
        <v>63818431</v>
      </c>
      <c r="C41" s="27">
        <v>42048.94771990741</v>
      </c>
      <c r="D41" s="27">
        <v>42048.95212962963</v>
      </c>
      <c r="E41" s="11" t="s">
        <v>185</v>
      </c>
      <c r="J41" s="11" t="s">
        <v>186</v>
      </c>
      <c r="K41" s="11" t="s">
        <v>187</v>
      </c>
      <c r="L41" s="11" t="s">
        <v>175</v>
      </c>
      <c r="M41" s="11" t="s">
        <v>176</v>
      </c>
      <c r="N41" s="11" t="s">
        <v>177</v>
      </c>
      <c r="O41" s="11">
        <v>0.5</v>
      </c>
      <c r="Q41" s="11">
        <f t="shared" si="2"/>
        <v>0.5</v>
      </c>
      <c r="R41" s="49">
        <f t="shared" si="0"/>
        <v>5.5</v>
      </c>
      <c r="S41" s="11">
        <v>40</v>
      </c>
      <c r="T41" s="32">
        <f t="shared" si="3"/>
        <v>5.5</v>
      </c>
      <c r="U41" s="11">
        <f t="shared" si="1"/>
        <v>0</v>
      </c>
      <c r="V41" s="11">
        <v>1</v>
      </c>
      <c r="Y41" s="11">
        <v>3</v>
      </c>
      <c r="AJ41" s="11">
        <v>1</v>
      </c>
      <c r="AT41" s="11">
        <v>0.5</v>
      </c>
      <c r="BO41" s="11">
        <v>0</v>
      </c>
      <c r="CI41" s="25" t="s">
        <v>489</v>
      </c>
      <c r="CJ41" s="26">
        <v>0.05</v>
      </c>
      <c r="CK41" s="26">
        <v>0</v>
      </c>
      <c r="CL41" s="26">
        <v>0.05</v>
      </c>
      <c r="CM41" s="55" t="s">
        <v>493</v>
      </c>
      <c r="CN41" s="56">
        <v>1.7</v>
      </c>
      <c r="CO41" s="56">
        <v>40</v>
      </c>
      <c r="CP41" s="57">
        <v>1.7</v>
      </c>
      <c r="CQ41" s="56">
        <v>0</v>
      </c>
    </row>
    <row r="42" spans="1:95" ht="13" x14ac:dyDescent="0.3">
      <c r="A42" s="10">
        <v>3759496056</v>
      </c>
      <c r="B42" s="11">
        <v>63818431</v>
      </c>
      <c r="C42" s="27">
        <v>42048.721875000003</v>
      </c>
      <c r="D42" s="27">
        <v>42048.735081018516</v>
      </c>
      <c r="E42" s="11" t="s">
        <v>111</v>
      </c>
      <c r="J42" s="11" t="s">
        <v>112</v>
      </c>
      <c r="K42" s="11" t="s">
        <v>113</v>
      </c>
      <c r="L42" s="11" t="s">
        <v>101</v>
      </c>
      <c r="M42" s="11" t="s">
        <v>102</v>
      </c>
      <c r="N42" s="11" t="s">
        <v>103</v>
      </c>
      <c r="O42" s="11">
        <v>2</v>
      </c>
      <c r="P42" s="11">
        <v>0</v>
      </c>
      <c r="Q42" s="11">
        <f t="shared" si="2"/>
        <v>2</v>
      </c>
      <c r="R42" s="49">
        <f t="shared" si="0"/>
        <v>20.74</v>
      </c>
      <c r="S42" s="11">
        <v>40</v>
      </c>
      <c r="T42" s="32">
        <f t="shared" si="3"/>
        <v>20.74</v>
      </c>
      <c r="U42" s="11">
        <f t="shared" si="1"/>
        <v>0</v>
      </c>
      <c r="V42" s="11">
        <v>1</v>
      </c>
      <c r="W42" s="11">
        <v>2</v>
      </c>
      <c r="X42" s="11">
        <v>0.33</v>
      </c>
      <c r="AA42" s="11">
        <v>5</v>
      </c>
      <c r="AB42" s="11">
        <v>1</v>
      </c>
      <c r="AD42" s="11">
        <v>0.33</v>
      </c>
      <c r="AE42" s="11">
        <v>1</v>
      </c>
      <c r="AF42" s="11">
        <v>1</v>
      </c>
      <c r="AG42" s="11">
        <v>1</v>
      </c>
      <c r="AJ42" s="11">
        <v>4.75</v>
      </c>
      <c r="AK42" s="11">
        <v>1</v>
      </c>
      <c r="AL42" s="11">
        <v>0.33</v>
      </c>
      <c r="AR42" s="11">
        <v>2</v>
      </c>
      <c r="BL42" s="11">
        <v>0</v>
      </c>
      <c r="CI42" s="25" t="s">
        <v>490</v>
      </c>
      <c r="CJ42" s="26">
        <v>2</v>
      </c>
      <c r="CK42" s="26">
        <v>0</v>
      </c>
      <c r="CL42" s="26">
        <v>2</v>
      </c>
      <c r="CM42" s="55" t="s">
        <v>406</v>
      </c>
      <c r="CN42" s="56">
        <v>5.5</v>
      </c>
      <c r="CO42" s="56">
        <v>40</v>
      </c>
      <c r="CP42" s="57">
        <v>5.5</v>
      </c>
      <c r="CQ42" s="56">
        <v>0</v>
      </c>
    </row>
    <row r="43" spans="1:95" ht="13" x14ac:dyDescent="0.3">
      <c r="A43" s="10">
        <v>3757336376</v>
      </c>
      <c r="B43" s="11">
        <v>63818431</v>
      </c>
      <c r="C43" s="27">
        <v>42047.988576388889</v>
      </c>
      <c r="D43" s="27">
        <v>42047.991805555554</v>
      </c>
      <c r="E43" s="11" t="s">
        <v>191</v>
      </c>
      <c r="J43" s="11" t="s">
        <v>192</v>
      </c>
      <c r="K43" s="11" t="s">
        <v>193</v>
      </c>
      <c r="L43" s="11" t="s">
        <v>199</v>
      </c>
      <c r="M43" s="11" t="s">
        <v>200</v>
      </c>
      <c r="N43" s="11" t="s">
        <v>201</v>
      </c>
      <c r="O43" s="11">
        <v>1</v>
      </c>
      <c r="P43" s="11">
        <v>0.2</v>
      </c>
      <c r="Q43" s="11">
        <f t="shared" si="2"/>
        <v>1.2</v>
      </c>
      <c r="R43" s="49">
        <f t="shared" si="0"/>
        <v>18.75</v>
      </c>
      <c r="S43" s="11">
        <v>40</v>
      </c>
      <c r="T43" s="32">
        <f t="shared" si="3"/>
        <v>17.75</v>
      </c>
      <c r="U43" s="11">
        <f t="shared" si="1"/>
        <v>1</v>
      </c>
      <c r="V43" s="11">
        <v>1</v>
      </c>
      <c r="X43" s="11">
        <v>1</v>
      </c>
      <c r="AA43" s="11">
        <v>4</v>
      </c>
      <c r="AB43" s="11">
        <v>1</v>
      </c>
      <c r="AD43" s="11">
        <v>0.25</v>
      </c>
      <c r="AE43" s="11">
        <v>0.25</v>
      </c>
      <c r="AF43" s="11">
        <v>1</v>
      </c>
      <c r="AG43" s="11">
        <v>3.25</v>
      </c>
      <c r="AJ43" s="11">
        <v>5</v>
      </c>
      <c r="AL43" s="11">
        <v>0.25</v>
      </c>
      <c r="BE43" s="11">
        <v>0.75</v>
      </c>
      <c r="CA43" s="11">
        <v>1</v>
      </c>
      <c r="CI43" s="25" t="s">
        <v>402</v>
      </c>
      <c r="CJ43" s="26">
        <v>1</v>
      </c>
      <c r="CK43" s="26">
        <v>0</v>
      </c>
      <c r="CL43" s="26">
        <v>1</v>
      </c>
      <c r="CM43" s="55" t="s">
        <v>494</v>
      </c>
      <c r="CN43" s="56">
        <v>18.52</v>
      </c>
      <c r="CO43" s="56">
        <v>40</v>
      </c>
      <c r="CP43" s="57">
        <v>18.52</v>
      </c>
      <c r="CQ43" s="56">
        <v>0</v>
      </c>
    </row>
    <row r="44" spans="1:95" s="28" customFormat="1" ht="13" x14ac:dyDescent="0.3">
      <c r="A44" s="35">
        <v>3755832360</v>
      </c>
      <c r="B44" s="28">
        <v>63818431</v>
      </c>
      <c r="C44" s="36">
        <v>42047.64702546296</v>
      </c>
      <c r="D44" s="36">
        <v>42068.704780092594</v>
      </c>
      <c r="E44" s="28" t="s">
        <v>197</v>
      </c>
      <c r="J44" s="28" t="s">
        <v>198</v>
      </c>
      <c r="K44" s="28" t="s">
        <v>24</v>
      </c>
      <c r="L44" s="28" t="s">
        <v>228</v>
      </c>
      <c r="M44" s="28" t="s">
        <v>229</v>
      </c>
      <c r="N44" s="28">
        <v>2539837745</v>
      </c>
      <c r="O44" s="28">
        <v>1</v>
      </c>
      <c r="Q44" s="28">
        <f t="shared" si="2"/>
        <v>1</v>
      </c>
      <c r="R44" s="67">
        <f t="shared" si="0"/>
        <v>12</v>
      </c>
      <c r="S44" s="28">
        <v>40</v>
      </c>
      <c r="T44" s="28">
        <f t="shared" si="3"/>
        <v>12</v>
      </c>
      <c r="U44" s="28">
        <f t="shared" si="1"/>
        <v>0</v>
      </c>
      <c r="V44" s="28">
        <v>1</v>
      </c>
      <c r="W44" s="28">
        <v>1</v>
      </c>
      <c r="Y44" s="28">
        <v>6</v>
      </c>
      <c r="AE44" s="28">
        <v>0.5</v>
      </c>
      <c r="AG44" s="28">
        <v>1</v>
      </c>
      <c r="AJ44" s="28">
        <v>1</v>
      </c>
      <c r="AK44" s="28">
        <v>1</v>
      </c>
      <c r="AL44" s="28">
        <v>0.5</v>
      </c>
      <c r="AS44" s="28">
        <v>0</v>
      </c>
      <c r="BN44" s="28">
        <v>0</v>
      </c>
      <c r="CI44" s="29" t="s">
        <v>403</v>
      </c>
      <c r="CJ44" s="30">
        <v>0.85</v>
      </c>
      <c r="CK44" s="30">
        <v>0</v>
      </c>
      <c r="CL44" s="30">
        <v>0.85</v>
      </c>
      <c r="CM44" s="1" t="s">
        <v>407</v>
      </c>
      <c r="CN44" s="2">
        <v>17.75</v>
      </c>
      <c r="CO44" s="2">
        <v>40</v>
      </c>
      <c r="CP44" s="50">
        <v>17.75</v>
      </c>
      <c r="CQ44" s="2">
        <v>0</v>
      </c>
    </row>
    <row r="45" spans="1:95" ht="13" x14ac:dyDescent="0.3">
      <c r="C45" s="27"/>
      <c r="D45" s="27"/>
      <c r="L45" s="11" t="s">
        <v>495</v>
      </c>
      <c r="O45" s="26">
        <v>0.5</v>
      </c>
      <c r="P45" s="26">
        <v>0</v>
      </c>
      <c r="Q45" s="26">
        <v>0.5</v>
      </c>
      <c r="R45" s="49">
        <v>2.8</v>
      </c>
      <c r="S45" s="11">
        <v>40</v>
      </c>
      <c r="T45" s="32">
        <v>2.8</v>
      </c>
      <c r="U45" s="11">
        <f t="shared" si="1"/>
        <v>0</v>
      </c>
      <c r="CI45" s="25"/>
      <c r="CJ45" s="26"/>
      <c r="CK45" s="26"/>
      <c r="CL45" s="26"/>
      <c r="CM45" s="55" t="s">
        <v>408</v>
      </c>
      <c r="CN45" s="56">
        <v>16</v>
      </c>
      <c r="CO45" s="56">
        <v>40</v>
      </c>
      <c r="CP45" s="57">
        <v>16</v>
      </c>
      <c r="CQ45" s="56">
        <v>0</v>
      </c>
    </row>
    <row r="46" spans="1:95" ht="13" x14ac:dyDescent="0.3">
      <c r="C46" s="27"/>
      <c r="D46" s="27"/>
      <c r="L46" s="11" t="s">
        <v>496</v>
      </c>
      <c r="O46" s="26" t="s">
        <v>458</v>
      </c>
      <c r="P46" s="26">
        <v>0</v>
      </c>
      <c r="Q46" s="26">
        <v>0.44</v>
      </c>
      <c r="R46" s="49">
        <v>2</v>
      </c>
      <c r="S46" s="11">
        <v>40</v>
      </c>
      <c r="T46" s="32">
        <v>2</v>
      </c>
      <c r="U46" s="11">
        <f t="shared" si="1"/>
        <v>0</v>
      </c>
      <c r="CI46" s="25"/>
      <c r="CJ46" s="26"/>
      <c r="CK46" s="26"/>
      <c r="CL46" s="26"/>
      <c r="CM46" s="55" t="s">
        <v>409</v>
      </c>
      <c r="CN46" s="56">
        <v>2.8</v>
      </c>
      <c r="CO46" s="56">
        <v>40</v>
      </c>
      <c r="CP46" s="57">
        <v>2.8</v>
      </c>
      <c r="CQ46" s="56">
        <v>0</v>
      </c>
    </row>
    <row r="47" spans="1:95" ht="13" x14ac:dyDescent="0.3">
      <c r="A47" s="10">
        <v>3753837495</v>
      </c>
      <c r="B47" s="11">
        <v>63818431</v>
      </c>
      <c r="C47" s="27">
        <v>42046.937141203707</v>
      </c>
      <c r="D47" s="27">
        <v>42046.937997685185</v>
      </c>
      <c r="E47" s="11" t="s">
        <v>202</v>
      </c>
      <c r="J47" s="11" t="s">
        <v>203</v>
      </c>
      <c r="K47" s="11" t="s">
        <v>24</v>
      </c>
      <c r="L47" s="11" t="s">
        <v>108</v>
      </c>
      <c r="M47" s="11" t="s">
        <v>109</v>
      </c>
      <c r="N47" s="11" t="s">
        <v>110</v>
      </c>
      <c r="O47" s="11">
        <v>0.8</v>
      </c>
      <c r="P47" s="11">
        <v>0</v>
      </c>
      <c r="Q47" s="11">
        <f t="shared" si="2"/>
        <v>0.8</v>
      </c>
      <c r="R47" s="49">
        <f t="shared" si="0"/>
        <v>11.625</v>
      </c>
      <c r="S47" s="11">
        <v>40</v>
      </c>
      <c r="T47" s="32">
        <f t="shared" si="3"/>
        <v>11.625</v>
      </c>
      <c r="U47" s="11">
        <f t="shared" si="1"/>
        <v>0</v>
      </c>
      <c r="V47" s="11">
        <v>1</v>
      </c>
      <c r="X47" s="11">
        <v>1</v>
      </c>
      <c r="AA47" s="11">
        <v>2</v>
      </c>
      <c r="AB47" s="11">
        <v>2</v>
      </c>
      <c r="AF47" s="11">
        <v>1</v>
      </c>
      <c r="AG47" s="11">
        <v>1</v>
      </c>
      <c r="AJ47" s="11">
        <v>2</v>
      </c>
      <c r="AR47" s="11">
        <v>1.625</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I47" s="37" t="s">
        <v>404</v>
      </c>
      <c r="CJ47" s="38">
        <v>0.12</v>
      </c>
      <c r="CK47" s="38">
        <v>0</v>
      </c>
      <c r="CL47" s="38">
        <v>0.12</v>
      </c>
      <c r="CM47" s="55" t="s">
        <v>410</v>
      </c>
      <c r="CN47" s="56">
        <v>2</v>
      </c>
      <c r="CO47" s="56">
        <v>40</v>
      </c>
      <c r="CP47" s="57">
        <v>2</v>
      </c>
      <c r="CQ47" s="56">
        <v>0</v>
      </c>
    </row>
    <row r="48" spans="1:95" ht="13" x14ac:dyDescent="0.3">
      <c r="A48" s="10">
        <v>3753225087</v>
      </c>
      <c r="B48" s="11">
        <v>63818431</v>
      </c>
      <c r="C48" s="27">
        <v>42046.797789351855</v>
      </c>
      <c r="D48" s="27">
        <v>42046.800798611112</v>
      </c>
      <c r="E48" s="11" t="s">
        <v>206</v>
      </c>
      <c r="J48" s="11" t="s">
        <v>207</v>
      </c>
      <c r="K48" s="11" t="s">
        <v>24</v>
      </c>
      <c r="L48" s="11" t="s">
        <v>208</v>
      </c>
      <c r="M48" s="11" t="s">
        <v>209</v>
      </c>
      <c r="N48" s="11" t="s">
        <v>210</v>
      </c>
      <c r="O48" s="11">
        <v>2</v>
      </c>
      <c r="Q48" s="11">
        <f t="shared" si="2"/>
        <v>2</v>
      </c>
      <c r="R48" s="49">
        <f t="shared" si="0"/>
        <v>9</v>
      </c>
      <c r="S48" s="11">
        <v>40</v>
      </c>
      <c r="T48" s="32">
        <f t="shared" si="3"/>
        <v>9</v>
      </c>
      <c r="U48" s="11">
        <f t="shared" si="1"/>
        <v>0</v>
      </c>
      <c r="V48" s="11">
        <v>1</v>
      </c>
      <c r="X48" s="11">
        <v>1</v>
      </c>
      <c r="Y48" s="11">
        <v>6</v>
      </c>
      <c r="AJ48" s="11">
        <v>1</v>
      </c>
      <c r="AQ48" s="11">
        <v>0</v>
      </c>
      <c r="BL48" s="11">
        <v>0</v>
      </c>
      <c r="CI48" s="25" t="s">
        <v>405</v>
      </c>
      <c r="CJ48" s="26">
        <v>0.41</v>
      </c>
      <c r="CK48" s="26">
        <v>0</v>
      </c>
      <c r="CL48" s="26">
        <v>0.41</v>
      </c>
      <c r="CM48" s="55" t="s">
        <v>411</v>
      </c>
      <c r="CN48" s="56">
        <v>11.85</v>
      </c>
      <c r="CO48" s="56">
        <v>40</v>
      </c>
      <c r="CP48" s="57">
        <v>11.85</v>
      </c>
      <c r="CQ48" s="56">
        <v>0</v>
      </c>
    </row>
    <row r="49" spans="1:95" ht="13" x14ac:dyDescent="0.3">
      <c r="C49" s="27"/>
      <c r="D49" s="27"/>
      <c r="L49" s="11" t="s">
        <v>497</v>
      </c>
      <c r="O49" s="26">
        <v>0.05</v>
      </c>
      <c r="P49" s="26">
        <v>0</v>
      </c>
      <c r="Q49" s="26">
        <v>0.05</v>
      </c>
      <c r="R49" s="49">
        <v>0.5</v>
      </c>
      <c r="S49" s="11">
        <v>20</v>
      </c>
      <c r="T49" s="32">
        <v>0.5</v>
      </c>
      <c r="U49" s="11">
        <f t="shared" si="1"/>
        <v>0</v>
      </c>
      <c r="CI49" s="25"/>
      <c r="CJ49" s="26"/>
      <c r="CK49" s="26"/>
      <c r="CL49" s="26"/>
      <c r="CM49" s="55" t="s">
        <v>412</v>
      </c>
      <c r="CN49" s="56">
        <v>10</v>
      </c>
      <c r="CO49" s="56">
        <v>40</v>
      </c>
      <c r="CP49" s="57">
        <v>10</v>
      </c>
      <c r="CQ49" s="56">
        <v>0</v>
      </c>
    </row>
    <row r="50" spans="1:95" ht="13" x14ac:dyDescent="0.3">
      <c r="A50" s="10">
        <v>3752626526</v>
      </c>
      <c r="B50" s="11">
        <v>63818431</v>
      </c>
      <c r="C50" s="27">
        <v>42046.675092592595</v>
      </c>
      <c r="D50" s="27">
        <v>42046.7266087963</v>
      </c>
      <c r="E50" s="11" t="s">
        <v>211</v>
      </c>
      <c r="J50" s="11" t="s">
        <v>212</v>
      </c>
      <c r="K50" s="11" t="s">
        <v>24</v>
      </c>
      <c r="L50" s="11" t="s">
        <v>83</v>
      </c>
      <c r="M50" s="11" t="s">
        <v>84</v>
      </c>
      <c r="N50" s="11" t="s">
        <v>85</v>
      </c>
      <c r="O50" s="11">
        <v>1</v>
      </c>
      <c r="P50" s="11">
        <v>0</v>
      </c>
      <c r="Q50" s="11">
        <f t="shared" si="2"/>
        <v>1</v>
      </c>
      <c r="R50" s="49">
        <f t="shared" si="0"/>
        <v>2.75</v>
      </c>
      <c r="S50" s="11">
        <v>40</v>
      </c>
      <c r="T50" s="32">
        <f t="shared" si="3"/>
        <v>2.75</v>
      </c>
      <c r="U50" s="11">
        <f t="shared" si="1"/>
        <v>0</v>
      </c>
      <c r="Y50" s="11">
        <v>1</v>
      </c>
      <c r="AQ50" s="11">
        <v>0.75</v>
      </c>
      <c r="AT50" s="11">
        <v>1</v>
      </c>
      <c r="BL50" s="11">
        <v>0</v>
      </c>
      <c r="CI50" s="25" t="s">
        <v>492</v>
      </c>
      <c r="CJ50" s="26">
        <v>0.04</v>
      </c>
      <c r="CK50" s="26">
        <v>0</v>
      </c>
      <c r="CL50" s="26">
        <v>0.04</v>
      </c>
      <c r="CM50" s="55" t="s">
        <v>498</v>
      </c>
      <c r="CN50" s="56">
        <v>1</v>
      </c>
      <c r="CO50" s="56">
        <v>20</v>
      </c>
      <c r="CP50" s="57">
        <v>0.5</v>
      </c>
      <c r="CQ50" s="56">
        <v>0</v>
      </c>
    </row>
    <row r="51" spans="1:95" ht="13" x14ac:dyDescent="0.3">
      <c r="A51" s="10">
        <v>3749479577</v>
      </c>
      <c r="B51" s="11">
        <v>63818431</v>
      </c>
      <c r="C51" s="27">
        <v>42045.732037037036</v>
      </c>
      <c r="D51" s="27">
        <v>42045.740347222221</v>
      </c>
      <c r="E51" s="11" t="s">
        <v>216</v>
      </c>
      <c r="J51" s="11" t="s">
        <v>217</v>
      </c>
      <c r="K51" s="11" t="s">
        <v>24</v>
      </c>
      <c r="L51" s="11" t="s">
        <v>125</v>
      </c>
      <c r="M51" s="11" t="s">
        <v>126</v>
      </c>
      <c r="N51" s="11" t="s">
        <v>127</v>
      </c>
      <c r="P51" s="11">
        <v>0.33</v>
      </c>
      <c r="Q51" s="11">
        <f t="shared" si="2"/>
        <v>0.33</v>
      </c>
      <c r="R51" s="49">
        <f t="shared" si="0"/>
        <v>2.9699999999999998</v>
      </c>
      <c r="S51" s="11">
        <v>40</v>
      </c>
      <c r="T51" s="32">
        <f t="shared" si="3"/>
        <v>2.9699999999999998</v>
      </c>
      <c r="U51" s="11">
        <f t="shared" si="1"/>
        <v>0</v>
      </c>
      <c r="AA51" s="11">
        <v>0.99</v>
      </c>
      <c r="AB51" s="11">
        <v>0.99</v>
      </c>
      <c r="AG51" s="11">
        <v>0.99</v>
      </c>
      <c r="AQ51" s="11">
        <v>0</v>
      </c>
      <c r="BL51" s="11">
        <v>0</v>
      </c>
      <c r="CG51" s="11" t="s">
        <v>128</v>
      </c>
      <c r="CI51" s="25" t="s">
        <v>493</v>
      </c>
      <c r="CJ51" s="26">
        <v>0.19</v>
      </c>
      <c r="CK51" s="26">
        <v>0</v>
      </c>
      <c r="CL51" s="26">
        <v>0.19</v>
      </c>
      <c r="CM51" s="55" t="s">
        <v>413</v>
      </c>
      <c r="CN51" s="56">
        <v>1.2000000000000002</v>
      </c>
      <c r="CO51" s="56">
        <v>40</v>
      </c>
      <c r="CP51" s="57">
        <v>1.2000000000000002</v>
      </c>
      <c r="CQ51" s="56">
        <v>0</v>
      </c>
    </row>
    <row r="52" spans="1:95" ht="13" x14ac:dyDescent="0.3">
      <c r="A52" s="10">
        <v>3747418483</v>
      </c>
      <c r="B52" s="11">
        <v>63818431</v>
      </c>
      <c r="C52" s="27">
        <v>42045.03696759259</v>
      </c>
      <c r="D52" s="27">
        <v>42045.041689814818</v>
      </c>
      <c r="E52" s="11" t="s">
        <v>221</v>
      </c>
      <c r="J52" s="11" t="s">
        <v>222</v>
      </c>
      <c r="K52" s="11" t="s">
        <v>24</v>
      </c>
      <c r="L52" s="11" t="s">
        <v>380</v>
      </c>
      <c r="M52" s="11" t="s">
        <v>78</v>
      </c>
      <c r="N52" s="11" t="s">
        <v>79</v>
      </c>
      <c r="O52" s="11">
        <v>0</v>
      </c>
      <c r="P52" s="11">
        <v>0</v>
      </c>
      <c r="Q52" s="11">
        <f t="shared" si="2"/>
        <v>0</v>
      </c>
      <c r="R52" s="49">
        <f t="shared" si="0"/>
        <v>0.17</v>
      </c>
      <c r="S52" s="11">
        <v>6</v>
      </c>
      <c r="T52" s="32">
        <f t="shared" si="3"/>
        <v>0.16</v>
      </c>
      <c r="U52" s="11">
        <f t="shared" si="1"/>
        <v>0.01</v>
      </c>
      <c r="V52" s="11">
        <v>0.15</v>
      </c>
      <c r="W52" s="11">
        <v>0</v>
      </c>
      <c r="X52" s="11">
        <v>0</v>
      </c>
      <c r="Y52" s="11">
        <v>0</v>
      </c>
      <c r="Z52" s="11">
        <v>0</v>
      </c>
      <c r="AA52" s="11">
        <v>0</v>
      </c>
      <c r="AB52" s="11">
        <v>0</v>
      </c>
      <c r="AC52" s="11">
        <v>0</v>
      </c>
      <c r="AD52" s="11">
        <v>0</v>
      </c>
      <c r="AE52" s="11">
        <v>0</v>
      </c>
      <c r="AF52" s="11">
        <v>0</v>
      </c>
      <c r="AG52" s="11">
        <v>0</v>
      </c>
      <c r="AH52" s="11">
        <v>0</v>
      </c>
      <c r="AI52" s="11">
        <v>0</v>
      </c>
      <c r="AJ52" s="11">
        <v>0</v>
      </c>
      <c r="AK52" s="11">
        <v>0</v>
      </c>
      <c r="AL52" s="11">
        <v>0</v>
      </c>
      <c r="AM52" s="11">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0.01</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0.01</v>
      </c>
      <c r="CC52" s="11">
        <v>0</v>
      </c>
      <c r="CD52" s="11">
        <v>0</v>
      </c>
      <c r="CE52" s="11">
        <v>0</v>
      </c>
      <c r="CF52" s="11">
        <v>0</v>
      </c>
      <c r="CG52" s="11" t="s">
        <v>80</v>
      </c>
      <c r="CI52" s="25" t="s">
        <v>406</v>
      </c>
      <c r="CJ52" s="26">
        <v>0.5</v>
      </c>
      <c r="CK52" s="26">
        <v>0</v>
      </c>
      <c r="CL52" s="26">
        <v>0.5</v>
      </c>
      <c r="CM52" s="55" t="s">
        <v>414</v>
      </c>
      <c r="CN52" s="56">
        <v>2.75</v>
      </c>
      <c r="CO52" s="56">
        <v>40</v>
      </c>
      <c r="CP52" s="57">
        <v>2.75</v>
      </c>
      <c r="CQ52" s="56">
        <v>0</v>
      </c>
    </row>
    <row r="53" spans="1:95" ht="13" x14ac:dyDescent="0.3">
      <c r="A53" s="10">
        <v>3746458157</v>
      </c>
      <c r="B53" s="11">
        <v>63818431</v>
      </c>
      <c r="C53" s="27">
        <v>42044.780914351853</v>
      </c>
      <c r="D53" s="27">
        <v>42044.784583333334</v>
      </c>
      <c r="E53" s="11" t="s">
        <v>226</v>
      </c>
      <c r="J53" s="11" t="s">
        <v>227</v>
      </c>
      <c r="K53" s="11" t="s">
        <v>24</v>
      </c>
      <c r="L53" s="11" t="s">
        <v>213</v>
      </c>
      <c r="M53" s="11" t="s">
        <v>214</v>
      </c>
      <c r="N53" s="11" t="s">
        <v>215</v>
      </c>
      <c r="O53" s="11">
        <v>0.25</v>
      </c>
      <c r="P53" s="11">
        <v>0</v>
      </c>
      <c r="Q53" s="11">
        <f t="shared" si="2"/>
        <v>0.25</v>
      </c>
      <c r="R53" s="49">
        <f t="shared" si="0"/>
        <v>0.8</v>
      </c>
      <c r="S53" s="11">
        <v>40</v>
      </c>
      <c r="T53" s="32">
        <f t="shared" si="3"/>
        <v>0.8</v>
      </c>
      <c r="U53" s="11">
        <f t="shared" si="1"/>
        <v>0</v>
      </c>
      <c r="V53" s="11">
        <v>0.8</v>
      </c>
      <c r="W53" s="11">
        <v>0</v>
      </c>
      <c r="X53" s="11">
        <v>0</v>
      </c>
      <c r="Y53" s="11">
        <v>0</v>
      </c>
      <c r="Z53" s="11">
        <v>0</v>
      </c>
      <c r="AA53" s="11">
        <v>0</v>
      </c>
      <c r="AB53" s="11">
        <v>0</v>
      </c>
      <c r="AC53" s="11">
        <v>0</v>
      </c>
      <c r="AD53" s="11">
        <v>0</v>
      </c>
      <c r="AE53" s="11">
        <v>0</v>
      </c>
      <c r="AF53" s="11">
        <v>0</v>
      </c>
      <c r="AG53" s="11">
        <v>0</v>
      </c>
      <c r="AH53" s="11">
        <v>0</v>
      </c>
      <c r="AI53" s="11">
        <v>0</v>
      </c>
      <c r="AJ53" s="11">
        <v>0</v>
      </c>
      <c r="AK53" s="11">
        <v>0</v>
      </c>
      <c r="AL53" s="11">
        <v>0</v>
      </c>
      <c r="AM53" s="11">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I53" s="25" t="s">
        <v>494</v>
      </c>
      <c r="CJ53" s="26">
        <v>2</v>
      </c>
      <c r="CK53" s="26">
        <v>0</v>
      </c>
      <c r="CL53" s="26">
        <v>2</v>
      </c>
      <c r="CM53" s="55" t="s">
        <v>415</v>
      </c>
      <c r="CN53" s="56">
        <v>1.2</v>
      </c>
      <c r="CO53" s="56">
        <v>40</v>
      </c>
      <c r="CP53" s="57">
        <v>1.2</v>
      </c>
      <c r="CQ53" s="56">
        <v>0</v>
      </c>
    </row>
    <row r="54" spans="1:95" ht="13" x14ac:dyDescent="0.3">
      <c r="A54" s="10">
        <v>3746443560</v>
      </c>
      <c r="B54" s="11">
        <v>63818431</v>
      </c>
      <c r="C54" s="27">
        <v>42044.777199074073</v>
      </c>
      <c r="D54" s="27">
        <v>42044.783194444448</v>
      </c>
      <c r="E54" s="11" t="s">
        <v>230</v>
      </c>
      <c r="J54" s="11" t="s">
        <v>231</v>
      </c>
      <c r="K54" s="11" t="s">
        <v>24</v>
      </c>
      <c r="L54" s="11" t="s">
        <v>468</v>
      </c>
      <c r="M54" s="11" t="s">
        <v>329</v>
      </c>
      <c r="N54" s="11" t="s">
        <v>330</v>
      </c>
      <c r="O54" s="11">
        <v>0.25</v>
      </c>
      <c r="Q54" s="11">
        <f t="shared" si="2"/>
        <v>0.25</v>
      </c>
      <c r="R54" s="49">
        <v>1.25</v>
      </c>
      <c r="S54" s="11">
        <v>40</v>
      </c>
      <c r="T54" s="32">
        <v>1.25</v>
      </c>
      <c r="U54" s="11">
        <f t="shared" si="1"/>
        <v>0</v>
      </c>
      <c r="CI54" s="25" t="s">
        <v>407</v>
      </c>
      <c r="CJ54" s="26">
        <v>1</v>
      </c>
      <c r="CK54" s="26">
        <v>0.2</v>
      </c>
      <c r="CL54" s="26">
        <v>1.2</v>
      </c>
      <c r="CM54" s="55" t="s">
        <v>416</v>
      </c>
      <c r="CN54" s="56">
        <v>1</v>
      </c>
      <c r="CO54" s="56">
        <v>40</v>
      </c>
      <c r="CP54" s="57">
        <v>1</v>
      </c>
      <c r="CQ54" s="56">
        <v>0</v>
      </c>
    </row>
    <row r="55" spans="1:95" s="32" customFormat="1" ht="13" x14ac:dyDescent="0.3">
      <c r="A55" s="31"/>
      <c r="C55" s="33"/>
      <c r="D55" s="33"/>
      <c r="L55" s="32" t="s">
        <v>373</v>
      </c>
      <c r="O55" s="32">
        <v>1</v>
      </c>
      <c r="Q55" s="11">
        <f t="shared" si="2"/>
        <v>1</v>
      </c>
      <c r="R55" s="49">
        <f t="shared" si="0"/>
        <v>14</v>
      </c>
      <c r="S55" s="32">
        <v>40</v>
      </c>
      <c r="T55" s="32">
        <f t="shared" si="3"/>
        <v>14</v>
      </c>
      <c r="U55" s="11">
        <f t="shared" si="1"/>
        <v>0</v>
      </c>
      <c r="V55" s="32">
        <v>1</v>
      </c>
      <c r="X55" s="32">
        <v>7</v>
      </c>
      <c r="AJ55" s="32">
        <v>6</v>
      </c>
      <c r="CI55" s="25" t="s">
        <v>408</v>
      </c>
      <c r="CJ55" s="26">
        <v>1</v>
      </c>
      <c r="CK55" s="26">
        <v>0</v>
      </c>
      <c r="CL55" s="26">
        <v>1</v>
      </c>
      <c r="CM55" s="55" t="s">
        <v>499</v>
      </c>
      <c r="CN55" s="56">
        <v>0.35</v>
      </c>
      <c r="CO55" s="56">
        <v>40</v>
      </c>
      <c r="CP55" s="57">
        <v>0.35</v>
      </c>
      <c r="CQ55" s="56">
        <v>0</v>
      </c>
    </row>
    <row r="56" spans="1:95" ht="13" x14ac:dyDescent="0.3">
      <c r="A56" s="10">
        <v>3746438408</v>
      </c>
      <c r="B56" s="11">
        <v>63818431</v>
      </c>
      <c r="C56" s="27">
        <v>42044.776574074072</v>
      </c>
      <c r="D56" s="27">
        <v>42044.819386574076</v>
      </c>
      <c r="E56" s="11" t="s">
        <v>236</v>
      </c>
      <c r="J56" s="11" t="s">
        <v>237</v>
      </c>
      <c r="K56" s="11" t="s">
        <v>24</v>
      </c>
      <c r="L56" s="11" t="s">
        <v>92</v>
      </c>
      <c r="M56" s="11" t="s">
        <v>93</v>
      </c>
      <c r="N56" s="11" t="s">
        <v>94</v>
      </c>
      <c r="O56" s="11">
        <v>0.03</v>
      </c>
      <c r="Q56" s="11">
        <f t="shared" si="2"/>
        <v>0.03</v>
      </c>
      <c r="R56" s="49">
        <v>0.38</v>
      </c>
      <c r="S56" s="39">
        <v>13.5</v>
      </c>
      <c r="T56" s="32">
        <v>0.38</v>
      </c>
      <c r="U56" s="11">
        <f t="shared" si="1"/>
        <v>0</v>
      </c>
      <c r="V56" s="11">
        <v>0</v>
      </c>
      <c r="AQ56" s="11">
        <v>1</v>
      </c>
      <c r="BL56" s="11">
        <v>0</v>
      </c>
      <c r="CI56" s="25" t="s">
        <v>409</v>
      </c>
      <c r="CJ56" s="26">
        <v>0.5</v>
      </c>
      <c r="CK56" s="26">
        <v>0</v>
      </c>
      <c r="CL56" s="26">
        <v>0.5</v>
      </c>
      <c r="CM56" s="55" t="s">
        <v>417</v>
      </c>
      <c r="CN56" s="56">
        <v>2.91</v>
      </c>
      <c r="CO56" s="56">
        <v>40</v>
      </c>
      <c r="CP56" s="57">
        <v>2.91</v>
      </c>
      <c r="CQ56" s="56">
        <v>0</v>
      </c>
    </row>
    <row r="57" spans="1:95" ht="13" x14ac:dyDescent="0.3">
      <c r="A57" s="10">
        <v>3746229539</v>
      </c>
      <c r="B57" s="11">
        <v>63818431</v>
      </c>
      <c r="C57" s="27">
        <v>42044.732303240744</v>
      </c>
      <c r="D57" s="27">
        <v>42044.7346412037</v>
      </c>
      <c r="E57" s="11" t="s">
        <v>242</v>
      </c>
      <c r="J57" s="11" t="s">
        <v>243</v>
      </c>
      <c r="K57" s="11" t="s">
        <v>244</v>
      </c>
      <c r="L57" s="11" t="s">
        <v>63</v>
      </c>
      <c r="M57" s="11" t="s">
        <v>64</v>
      </c>
      <c r="N57" s="11" t="s">
        <v>65</v>
      </c>
      <c r="O57" s="11">
        <v>1</v>
      </c>
      <c r="Q57" s="11">
        <f t="shared" si="2"/>
        <v>1</v>
      </c>
      <c r="R57" s="49">
        <f t="shared" si="0"/>
        <v>2.4300000000000002</v>
      </c>
      <c r="S57" s="11">
        <v>40</v>
      </c>
      <c r="T57" s="32">
        <f t="shared" si="3"/>
        <v>2</v>
      </c>
      <c r="U57" s="11">
        <f t="shared" si="1"/>
        <v>0.43000000000000005</v>
      </c>
      <c r="V57" s="11">
        <v>1</v>
      </c>
      <c r="Y57" s="11">
        <v>1</v>
      </c>
      <c r="AQ57" s="11">
        <v>0</v>
      </c>
      <c r="BY57" s="11">
        <v>0.15</v>
      </c>
      <c r="BZ57" s="11">
        <v>0.14000000000000001</v>
      </c>
      <c r="CB57" s="11">
        <v>0.14000000000000001</v>
      </c>
      <c r="CI57" s="25" t="s">
        <v>410</v>
      </c>
      <c r="CJ57" s="26">
        <v>0.44</v>
      </c>
      <c r="CK57" s="26">
        <v>0</v>
      </c>
      <c r="CL57" s="26">
        <v>0.44</v>
      </c>
      <c r="CM57" s="55" t="s">
        <v>500</v>
      </c>
      <c r="CN57" s="56">
        <v>0.13</v>
      </c>
      <c r="CO57" s="56">
        <v>40</v>
      </c>
      <c r="CP57" s="57">
        <v>0.13</v>
      </c>
      <c r="CQ57" s="56">
        <v>0</v>
      </c>
    </row>
    <row r="58" spans="1:95" ht="13" x14ac:dyDescent="0.3">
      <c r="A58" s="10">
        <v>3746136167</v>
      </c>
      <c r="B58" s="11">
        <v>63818431</v>
      </c>
      <c r="C58" s="27">
        <v>42044.712546296294</v>
      </c>
      <c r="D58" s="27">
        <v>42044.713958333334</v>
      </c>
      <c r="E58" s="11" t="s">
        <v>249</v>
      </c>
      <c r="J58" s="11" t="s">
        <v>250</v>
      </c>
      <c r="K58" s="11" t="s">
        <v>24</v>
      </c>
      <c r="L58" s="11" t="s">
        <v>469</v>
      </c>
      <c r="M58" s="11" t="s">
        <v>194</v>
      </c>
      <c r="N58" s="11" t="s">
        <v>195</v>
      </c>
      <c r="O58" s="11">
        <v>0.17199999999999999</v>
      </c>
      <c r="Q58" s="11">
        <f t="shared" si="2"/>
        <v>0.17199999999999999</v>
      </c>
      <c r="R58" s="49">
        <f t="shared" si="0"/>
        <v>3.3879999999999999</v>
      </c>
      <c r="S58" s="11">
        <v>40</v>
      </c>
      <c r="T58" s="32">
        <f t="shared" si="3"/>
        <v>2</v>
      </c>
      <c r="U58" s="11">
        <f t="shared" si="1"/>
        <v>1.3879999999999999</v>
      </c>
      <c r="V58" s="11">
        <v>1</v>
      </c>
      <c r="AA58" s="11">
        <v>1</v>
      </c>
      <c r="AQ58" s="11">
        <v>0</v>
      </c>
      <c r="BZ58" s="11">
        <v>0.5</v>
      </c>
      <c r="CA58" s="11">
        <v>0.68799999999999994</v>
      </c>
      <c r="CB58" s="11">
        <v>0.05</v>
      </c>
      <c r="CD58" s="11">
        <v>0.15</v>
      </c>
      <c r="CG58" s="11" t="s">
        <v>196</v>
      </c>
      <c r="CI58" s="25" t="s">
        <v>411</v>
      </c>
      <c r="CJ58" s="26">
        <v>0.8</v>
      </c>
      <c r="CK58" s="26">
        <v>0</v>
      </c>
      <c r="CL58" s="26">
        <v>0.8</v>
      </c>
      <c r="CM58" s="55" t="s">
        <v>418</v>
      </c>
      <c r="CN58" s="56">
        <v>0.8</v>
      </c>
      <c r="CO58" s="56">
        <v>40</v>
      </c>
      <c r="CP58" s="57">
        <v>0.8</v>
      </c>
      <c r="CQ58" s="56">
        <v>0</v>
      </c>
    </row>
    <row r="59" spans="1:95" ht="13" x14ac:dyDescent="0.3">
      <c r="A59" s="10">
        <v>3746014317</v>
      </c>
      <c r="B59" s="11">
        <v>63818431</v>
      </c>
      <c r="C59" s="27">
        <v>42044.68855324074</v>
      </c>
      <c r="D59" s="27">
        <v>42044.691967592589</v>
      </c>
      <c r="E59" s="11" t="s">
        <v>254</v>
      </c>
      <c r="J59" s="11" t="s">
        <v>255</v>
      </c>
      <c r="K59" s="11" t="s">
        <v>24</v>
      </c>
      <c r="L59" s="11" t="s">
        <v>470</v>
      </c>
      <c r="M59" s="11" t="s">
        <v>204</v>
      </c>
      <c r="N59" s="11" t="s">
        <v>205</v>
      </c>
      <c r="O59" s="11">
        <v>0.75</v>
      </c>
      <c r="Q59" s="11">
        <f t="shared" si="2"/>
        <v>0.75</v>
      </c>
      <c r="R59" s="49">
        <f>T59+U59</f>
        <v>15.54</v>
      </c>
      <c r="S59" s="11">
        <v>40</v>
      </c>
      <c r="T59" s="32">
        <v>14</v>
      </c>
      <c r="U59" s="11">
        <v>1.54</v>
      </c>
      <c r="CI59" s="25" t="s">
        <v>412</v>
      </c>
      <c r="CJ59" s="26">
        <v>2</v>
      </c>
      <c r="CK59" s="26">
        <v>0</v>
      </c>
      <c r="CL59" s="26">
        <v>2</v>
      </c>
      <c r="CM59" s="55" t="s">
        <v>501</v>
      </c>
      <c r="CN59" s="56">
        <v>0</v>
      </c>
      <c r="CO59" s="56">
        <v>40</v>
      </c>
      <c r="CP59" s="57">
        <v>0</v>
      </c>
      <c r="CQ59" s="56">
        <v>0</v>
      </c>
    </row>
    <row r="60" spans="1:95" ht="13" x14ac:dyDescent="0.3">
      <c r="A60" s="10">
        <v>3742622412</v>
      </c>
      <c r="B60" s="11">
        <v>63818431</v>
      </c>
      <c r="C60" s="27">
        <v>42041.979270833333</v>
      </c>
      <c r="D60" s="27">
        <v>42041.983981481484</v>
      </c>
      <c r="E60" s="11" t="s">
        <v>263</v>
      </c>
      <c r="J60" s="11" t="s">
        <v>264</v>
      </c>
      <c r="K60" s="11" t="s">
        <v>24</v>
      </c>
      <c r="L60" s="11" t="s">
        <v>238</v>
      </c>
      <c r="M60" s="11" t="s">
        <v>239</v>
      </c>
      <c r="N60" s="11" t="s">
        <v>240</v>
      </c>
      <c r="O60" s="11">
        <v>0.6</v>
      </c>
      <c r="Q60" s="11">
        <f t="shared" si="2"/>
        <v>0.6</v>
      </c>
      <c r="R60" s="49">
        <f t="shared" si="0"/>
        <v>5.4399999999999995</v>
      </c>
      <c r="S60" s="11">
        <v>40</v>
      </c>
      <c r="T60" s="32">
        <f t="shared" si="3"/>
        <v>4.59</v>
      </c>
      <c r="U60" s="11">
        <f t="shared" si="1"/>
        <v>0.85</v>
      </c>
      <c r="V60" s="11">
        <v>0.5</v>
      </c>
      <c r="X60" s="11">
        <v>0.5</v>
      </c>
      <c r="AA60" s="11">
        <v>1</v>
      </c>
      <c r="AB60" s="11">
        <v>0.5</v>
      </c>
      <c r="AE60" s="11">
        <v>0.5</v>
      </c>
      <c r="AF60" s="11">
        <v>0.33</v>
      </c>
      <c r="AG60" s="11">
        <v>0.33</v>
      </c>
      <c r="AJ60" s="11">
        <v>0.33</v>
      </c>
      <c r="AV60" s="11">
        <v>0.3</v>
      </c>
      <c r="BB60" s="11">
        <v>0.3</v>
      </c>
      <c r="BP60" s="11">
        <v>0.25</v>
      </c>
      <c r="CA60" s="11">
        <v>0.6</v>
      </c>
      <c r="CG60" s="11" t="s">
        <v>241</v>
      </c>
      <c r="CI60" s="25" t="s">
        <v>413</v>
      </c>
      <c r="CJ60" s="26">
        <v>0.2</v>
      </c>
      <c r="CK60" s="26">
        <v>0</v>
      </c>
      <c r="CL60" s="26">
        <v>0.2</v>
      </c>
      <c r="CM60" s="55" t="s">
        <v>419</v>
      </c>
      <c r="CN60" s="56">
        <v>1.25</v>
      </c>
      <c r="CO60" s="56">
        <v>40</v>
      </c>
      <c r="CP60" s="57">
        <v>1.25</v>
      </c>
      <c r="CQ60" s="56">
        <v>0</v>
      </c>
    </row>
    <row r="61" spans="1:95" ht="13" x14ac:dyDescent="0.3">
      <c r="A61" s="10">
        <v>3742550423</v>
      </c>
      <c r="B61" s="11">
        <v>63818431</v>
      </c>
      <c r="C61" s="27">
        <v>42041.943645833337</v>
      </c>
      <c r="D61" s="27">
        <v>42041.946319444447</v>
      </c>
      <c r="E61" s="11" t="s">
        <v>268</v>
      </c>
      <c r="J61" s="11" t="s">
        <v>269</v>
      </c>
      <c r="K61" s="11" t="s">
        <v>24</v>
      </c>
      <c r="L61" s="11" t="s">
        <v>348</v>
      </c>
      <c r="M61" s="11" t="s">
        <v>349</v>
      </c>
      <c r="N61" s="11" t="s">
        <v>350</v>
      </c>
      <c r="O61" s="11">
        <v>0.4</v>
      </c>
      <c r="Q61" s="11">
        <f t="shared" si="2"/>
        <v>0.4</v>
      </c>
      <c r="R61" s="49">
        <f t="shared" si="0"/>
        <v>3</v>
      </c>
      <c r="S61" s="11">
        <v>40</v>
      </c>
      <c r="T61" s="32">
        <f t="shared" si="3"/>
        <v>3</v>
      </c>
      <c r="U61" s="11">
        <f t="shared" si="1"/>
        <v>0</v>
      </c>
      <c r="V61" s="11">
        <v>1</v>
      </c>
      <c r="AE61" s="11">
        <v>2</v>
      </c>
      <c r="AQ61" s="11">
        <v>0</v>
      </c>
      <c r="BL61" s="11">
        <v>0</v>
      </c>
      <c r="CG61" s="11" t="s">
        <v>351</v>
      </c>
      <c r="CI61" s="25" t="s">
        <v>414</v>
      </c>
      <c r="CJ61" s="26">
        <v>0.7</v>
      </c>
      <c r="CK61" s="26">
        <v>0</v>
      </c>
      <c r="CL61" s="26">
        <v>0.7</v>
      </c>
      <c r="CM61" s="55" t="s">
        <v>420</v>
      </c>
      <c r="CN61" s="56">
        <v>12</v>
      </c>
      <c r="CO61" s="56">
        <v>40</v>
      </c>
      <c r="CP61" s="57">
        <v>12</v>
      </c>
      <c r="CQ61" s="56">
        <v>0</v>
      </c>
    </row>
    <row r="62" spans="1:95" ht="13" x14ac:dyDescent="0.3">
      <c r="A62" s="10">
        <v>3742538167</v>
      </c>
      <c r="B62" s="11">
        <v>63818431</v>
      </c>
      <c r="C62" s="27">
        <v>42041.938356481478</v>
      </c>
      <c r="D62" s="27">
        <v>42041.941886574074</v>
      </c>
      <c r="E62" s="11" t="s">
        <v>273</v>
      </c>
      <c r="J62" s="11" t="s">
        <v>274</v>
      </c>
      <c r="K62" s="11" t="s">
        <v>24</v>
      </c>
      <c r="L62" s="11" t="s">
        <v>377</v>
      </c>
      <c r="M62" s="11" t="s">
        <v>120</v>
      </c>
      <c r="N62" s="11" t="s">
        <v>121</v>
      </c>
      <c r="O62" s="11">
        <v>1</v>
      </c>
      <c r="Q62" s="11">
        <f t="shared" si="2"/>
        <v>1</v>
      </c>
      <c r="R62" s="49">
        <f t="shared" si="0"/>
        <v>10.049999999999999</v>
      </c>
      <c r="S62" s="11">
        <v>40</v>
      </c>
      <c r="T62" s="32">
        <f t="shared" si="3"/>
        <v>10.049999999999999</v>
      </c>
      <c r="U62" s="11">
        <f t="shared" si="1"/>
        <v>0</v>
      </c>
      <c r="V62" s="11">
        <v>1</v>
      </c>
      <c r="W62" s="11">
        <v>5</v>
      </c>
      <c r="X62" s="11">
        <v>0.05</v>
      </c>
      <c r="AF62" s="11">
        <v>0.5</v>
      </c>
      <c r="AG62" s="11">
        <v>0.5</v>
      </c>
      <c r="AJ62" s="11">
        <v>1.8</v>
      </c>
      <c r="AK62" s="11">
        <v>1</v>
      </c>
      <c r="BF62" s="11">
        <v>0.2</v>
      </c>
      <c r="BM62" s="11">
        <v>0</v>
      </c>
      <c r="CG62" s="11" t="s">
        <v>122</v>
      </c>
      <c r="CI62" s="25" t="s">
        <v>415</v>
      </c>
      <c r="CJ62" s="26">
        <v>0.2</v>
      </c>
      <c r="CK62" s="26">
        <v>0</v>
      </c>
      <c r="CL62" s="26">
        <v>0.2</v>
      </c>
      <c r="CM62" s="55" t="s">
        <v>421</v>
      </c>
      <c r="CN62" s="56">
        <v>1</v>
      </c>
      <c r="CO62" s="56">
        <v>15</v>
      </c>
      <c r="CP62" s="57">
        <v>0.375</v>
      </c>
      <c r="CQ62" s="56">
        <v>0</v>
      </c>
    </row>
    <row r="63" spans="1:95" ht="13" x14ac:dyDescent="0.3">
      <c r="C63" s="27"/>
      <c r="D63" s="27"/>
      <c r="L63" s="11" t="s">
        <v>503</v>
      </c>
      <c r="O63" s="26">
        <v>0</v>
      </c>
      <c r="P63" s="26">
        <v>0.1</v>
      </c>
      <c r="Q63" s="26">
        <v>0.1</v>
      </c>
      <c r="R63" s="49">
        <v>1</v>
      </c>
      <c r="S63" s="11">
        <v>40</v>
      </c>
      <c r="T63" s="32">
        <v>1</v>
      </c>
      <c r="U63" s="11">
        <f t="shared" si="1"/>
        <v>0</v>
      </c>
      <c r="CI63" s="25"/>
      <c r="CJ63" s="26"/>
      <c r="CK63" s="26"/>
      <c r="CL63" s="26"/>
      <c r="CM63" s="55" t="s">
        <v>422</v>
      </c>
      <c r="CN63" s="56">
        <v>3</v>
      </c>
      <c r="CO63" s="56">
        <v>40</v>
      </c>
      <c r="CP63" s="57">
        <v>3</v>
      </c>
      <c r="CQ63" s="56">
        <v>0</v>
      </c>
    </row>
    <row r="64" spans="1:95" ht="13" x14ac:dyDescent="0.3">
      <c r="A64" s="10">
        <v>3742517320</v>
      </c>
      <c r="B64" s="11">
        <v>63818431</v>
      </c>
      <c r="C64" s="27">
        <v>42041.929386574076</v>
      </c>
      <c r="D64" s="27">
        <v>42041.932766203703</v>
      </c>
      <c r="E64" s="11" t="s">
        <v>278</v>
      </c>
      <c r="J64" s="11" t="s">
        <v>279</v>
      </c>
      <c r="K64" s="11" t="s">
        <v>24</v>
      </c>
      <c r="L64" s="11" t="s">
        <v>355</v>
      </c>
      <c r="M64" s="11" t="s">
        <v>356</v>
      </c>
      <c r="N64" s="11" t="s">
        <v>357</v>
      </c>
      <c r="O64" s="11">
        <v>1</v>
      </c>
      <c r="Q64" s="11">
        <f t="shared" si="2"/>
        <v>1</v>
      </c>
      <c r="R64" s="49">
        <f t="shared" si="0"/>
        <v>12</v>
      </c>
      <c r="S64" s="11">
        <v>40</v>
      </c>
      <c r="T64" s="32">
        <f t="shared" si="3"/>
        <v>12</v>
      </c>
      <c r="U64" s="11">
        <f t="shared" si="1"/>
        <v>0</v>
      </c>
      <c r="V64" s="11">
        <v>1</v>
      </c>
      <c r="W64" s="11">
        <v>4</v>
      </c>
      <c r="AA64" s="11">
        <v>2</v>
      </c>
      <c r="AF64" s="11">
        <v>3</v>
      </c>
      <c r="AG64" s="11">
        <v>1</v>
      </c>
      <c r="AJ64" s="11">
        <v>1</v>
      </c>
      <c r="AQ64" s="11">
        <v>0</v>
      </c>
      <c r="BL64" s="11">
        <v>0</v>
      </c>
      <c r="CI64" s="25" t="s">
        <v>416</v>
      </c>
      <c r="CJ64" s="26">
        <v>0.1</v>
      </c>
      <c r="CK64" s="26">
        <v>0</v>
      </c>
      <c r="CL64" s="26">
        <v>0.1</v>
      </c>
      <c r="CM64" s="55" t="s">
        <v>423</v>
      </c>
      <c r="CN64" s="56">
        <v>2</v>
      </c>
      <c r="CO64" s="56">
        <v>40</v>
      </c>
      <c r="CP64" s="57">
        <v>2</v>
      </c>
      <c r="CQ64" s="56">
        <v>1.29</v>
      </c>
    </row>
    <row r="65" spans="1:95" ht="13" x14ac:dyDescent="0.3">
      <c r="A65" s="10">
        <v>3742495770</v>
      </c>
      <c r="B65" s="11">
        <v>63818431</v>
      </c>
      <c r="C65" s="27">
        <v>42041.920543981483</v>
      </c>
      <c r="D65" s="27">
        <v>42041.938854166663</v>
      </c>
      <c r="E65" s="11" t="s">
        <v>284</v>
      </c>
      <c r="J65" s="11" t="s">
        <v>285</v>
      </c>
      <c r="K65" s="11" t="s">
        <v>259</v>
      </c>
      <c r="L65" s="11" t="s">
        <v>378</v>
      </c>
      <c r="M65" s="11" t="s">
        <v>147</v>
      </c>
      <c r="N65" s="11" t="s">
        <v>148</v>
      </c>
      <c r="O65" s="11">
        <v>0.15</v>
      </c>
      <c r="P65" s="11">
        <v>0</v>
      </c>
      <c r="Q65" s="11">
        <f t="shared" si="2"/>
        <v>0.15</v>
      </c>
      <c r="R65" s="49">
        <f t="shared" si="0"/>
        <v>0</v>
      </c>
      <c r="S65" s="11">
        <v>40</v>
      </c>
      <c r="T65" s="32">
        <f t="shared" si="3"/>
        <v>0</v>
      </c>
      <c r="U65" s="11">
        <f t="shared" si="1"/>
        <v>0</v>
      </c>
      <c r="V65" s="11">
        <v>0</v>
      </c>
      <c r="AQ65" s="11">
        <v>0</v>
      </c>
      <c r="BL65" s="11">
        <v>0</v>
      </c>
      <c r="CG65" s="11" t="s">
        <v>149</v>
      </c>
      <c r="CI65" s="25" t="s">
        <v>499</v>
      </c>
      <c r="CJ65" s="26">
        <v>0</v>
      </c>
      <c r="CK65" s="26">
        <v>0.02</v>
      </c>
      <c r="CL65" s="26">
        <v>0.02</v>
      </c>
      <c r="CM65" s="55" t="s">
        <v>424</v>
      </c>
      <c r="CN65" s="56">
        <v>14</v>
      </c>
      <c r="CO65" s="56">
        <v>40</v>
      </c>
      <c r="CP65" s="57">
        <v>14</v>
      </c>
      <c r="CQ65" s="56">
        <v>1.54</v>
      </c>
    </row>
    <row r="66" spans="1:95" ht="13" x14ac:dyDescent="0.3">
      <c r="A66" s="10">
        <v>3742420783</v>
      </c>
      <c r="B66" s="11">
        <v>63818431</v>
      </c>
      <c r="C66" s="27">
        <v>42041.892106481479</v>
      </c>
      <c r="D66" s="27">
        <v>42041.894606481481</v>
      </c>
      <c r="E66" s="11" t="s">
        <v>242</v>
      </c>
      <c r="J66" s="11" t="s">
        <v>287</v>
      </c>
      <c r="K66" s="11" t="s">
        <v>24</v>
      </c>
      <c r="L66" s="11" t="s">
        <v>300</v>
      </c>
      <c r="M66" s="11" t="s">
        <v>301</v>
      </c>
      <c r="N66" s="11" t="s">
        <v>302</v>
      </c>
      <c r="O66" s="11">
        <v>0.05</v>
      </c>
      <c r="Q66" s="11">
        <f t="shared" si="2"/>
        <v>0.05</v>
      </c>
      <c r="R66" s="49">
        <f t="shared" si="0"/>
        <v>0.6</v>
      </c>
      <c r="S66" s="11">
        <v>24</v>
      </c>
      <c r="T66" s="32">
        <f t="shared" si="3"/>
        <v>0.6</v>
      </c>
      <c r="U66" s="11">
        <f t="shared" si="1"/>
        <v>0</v>
      </c>
      <c r="V66" s="11">
        <v>0</v>
      </c>
      <c r="AQ66" s="11">
        <v>0.6</v>
      </c>
      <c r="BL66" s="11">
        <v>0</v>
      </c>
      <c r="CI66" s="25" t="s">
        <v>417</v>
      </c>
      <c r="CJ66" s="26">
        <v>0</v>
      </c>
      <c r="CK66" s="26">
        <v>0.33</v>
      </c>
      <c r="CL66" s="26">
        <v>0.33</v>
      </c>
      <c r="CM66" s="55" t="s">
        <v>425</v>
      </c>
      <c r="CN66" s="56">
        <v>4</v>
      </c>
      <c r="CO66" s="56">
        <v>40</v>
      </c>
      <c r="CP66" s="57">
        <v>4</v>
      </c>
      <c r="CQ66" s="56">
        <v>0</v>
      </c>
    </row>
    <row r="67" spans="1:95" ht="13" x14ac:dyDescent="0.3">
      <c r="C67" s="27"/>
      <c r="D67" s="27"/>
      <c r="L67" s="11" t="s">
        <v>504</v>
      </c>
      <c r="O67" s="26">
        <v>0.2</v>
      </c>
      <c r="P67" s="26">
        <v>0</v>
      </c>
      <c r="Q67" s="26">
        <v>0.2</v>
      </c>
      <c r="R67" s="49">
        <v>1.4</v>
      </c>
      <c r="S67" s="11">
        <v>40</v>
      </c>
      <c r="T67" s="32">
        <v>1.4</v>
      </c>
      <c r="U67" s="11">
        <f t="shared" si="1"/>
        <v>0</v>
      </c>
      <c r="CI67" s="25"/>
      <c r="CJ67" s="26"/>
      <c r="CK67" s="26"/>
      <c r="CL67" s="26"/>
      <c r="CM67" s="55" t="s">
        <v>426</v>
      </c>
      <c r="CN67" s="56">
        <v>3</v>
      </c>
      <c r="CO67" s="56">
        <v>40</v>
      </c>
      <c r="CP67" s="57">
        <v>3</v>
      </c>
      <c r="CQ67" s="56">
        <v>0</v>
      </c>
    </row>
    <row r="68" spans="1:95" ht="13" x14ac:dyDescent="0.3">
      <c r="A68" s="10">
        <v>3742341497</v>
      </c>
      <c r="B68" s="11">
        <v>63818431</v>
      </c>
      <c r="C68" s="27">
        <v>42041.866539351853</v>
      </c>
      <c r="D68" s="27">
        <v>42041.870104166665</v>
      </c>
      <c r="E68" s="11" t="s">
        <v>291</v>
      </c>
      <c r="J68" s="11" t="s">
        <v>292</v>
      </c>
      <c r="K68" s="11" t="s">
        <v>193</v>
      </c>
      <c r="L68" s="11" t="s">
        <v>270</v>
      </c>
      <c r="M68" s="11" t="s">
        <v>271</v>
      </c>
      <c r="N68" s="11" t="s">
        <v>272</v>
      </c>
      <c r="O68" s="11">
        <v>0.5</v>
      </c>
      <c r="Q68" s="11">
        <f t="shared" si="2"/>
        <v>0.5</v>
      </c>
      <c r="R68" s="49">
        <f t="shared" si="0"/>
        <v>5</v>
      </c>
      <c r="S68" s="11">
        <v>40</v>
      </c>
      <c r="T68" s="32">
        <f t="shared" si="3"/>
        <v>5</v>
      </c>
      <c r="U68" s="11">
        <f t="shared" si="1"/>
        <v>0</v>
      </c>
      <c r="V68" s="11">
        <v>1</v>
      </c>
      <c r="Y68" s="11">
        <v>4</v>
      </c>
      <c r="AQ68" s="11">
        <v>0</v>
      </c>
      <c r="AR68" s="11">
        <v>0</v>
      </c>
      <c r="AS68" s="11">
        <v>0</v>
      </c>
      <c r="AT68" s="11">
        <v>0</v>
      </c>
      <c r="AU68" s="11">
        <v>0</v>
      </c>
      <c r="AV68" s="11">
        <v>0</v>
      </c>
      <c r="AW68" s="11">
        <v>0</v>
      </c>
      <c r="AX68" s="11">
        <v>0</v>
      </c>
      <c r="AY68" s="11">
        <v>0</v>
      </c>
      <c r="AZ68" s="11">
        <v>0</v>
      </c>
      <c r="BA68" s="11">
        <v>0</v>
      </c>
      <c r="BB68" s="11">
        <v>0</v>
      </c>
      <c r="BC68" s="11">
        <v>0</v>
      </c>
      <c r="BD68" s="11">
        <v>0</v>
      </c>
      <c r="BE68" s="11">
        <v>0</v>
      </c>
      <c r="BF68" s="11">
        <v>0</v>
      </c>
      <c r="BG68" s="11">
        <v>0</v>
      </c>
      <c r="BH68" s="11">
        <v>0</v>
      </c>
      <c r="BI68" s="11">
        <v>0</v>
      </c>
      <c r="BJ68" s="11">
        <v>0</v>
      </c>
      <c r="BK68" s="11">
        <v>0</v>
      </c>
      <c r="BL68" s="11">
        <v>0</v>
      </c>
      <c r="BM68" s="11">
        <v>0</v>
      </c>
      <c r="BN68" s="11">
        <v>0</v>
      </c>
      <c r="BO68" s="11">
        <v>0</v>
      </c>
      <c r="BP68" s="11">
        <v>0</v>
      </c>
      <c r="BQ68" s="11">
        <v>0</v>
      </c>
      <c r="BR68" s="11">
        <v>0</v>
      </c>
      <c r="BS68" s="11">
        <v>0</v>
      </c>
      <c r="BT68" s="11">
        <v>0</v>
      </c>
      <c r="BU68" s="11">
        <v>0</v>
      </c>
      <c r="BV68" s="11">
        <v>0</v>
      </c>
      <c r="BW68" s="11">
        <v>0</v>
      </c>
      <c r="BX68" s="11">
        <v>0</v>
      </c>
      <c r="BY68" s="11">
        <v>0</v>
      </c>
      <c r="BZ68" s="11">
        <v>0</v>
      </c>
      <c r="CA68" s="11">
        <v>0</v>
      </c>
      <c r="CB68" s="11">
        <v>0</v>
      </c>
      <c r="CC68" s="11">
        <v>0</v>
      </c>
      <c r="CD68" s="11">
        <v>0</v>
      </c>
      <c r="CE68" s="11">
        <v>0</v>
      </c>
      <c r="CF68" s="11">
        <v>0</v>
      </c>
      <c r="CI68" s="25" t="s">
        <v>500</v>
      </c>
      <c r="CJ68" s="26">
        <v>0.05</v>
      </c>
      <c r="CK68" s="26">
        <v>0</v>
      </c>
      <c r="CL68" s="26">
        <v>0.05</v>
      </c>
      <c r="CM68" s="55" t="s">
        <v>427</v>
      </c>
      <c r="CN68" s="56">
        <v>8.8000000000000007</v>
      </c>
      <c r="CO68" s="56">
        <v>40</v>
      </c>
      <c r="CP68" s="57">
        <v>8.8000000000000007</v>
      </c>
      <c r="CQ68" s="56">
        <v>0</v>
      </c>
    </row>
    <row r="69" spans="1:95" ht="13" x14ac:dyDescent="0.3">
      <c r="A69" s="10">
        <v>3742337767</v>
      </c>
      <c r="B69" s="11">
        <v>63818431</v>
      </c>
      <c r="C69" s="27">
        <v>42041.865185185183</v>
      </c>
      <c r="D69" s="27">
        <v>42041.86990740741</v>
      </c>
      <c r="E69" s="11" t="s">
        <v>294</v>
      </c>
      <c r="J69" s="11" t="s">
        <v>295</v>
      </c>
      <c r="K69" s="11" t="s">
        <v>24</v>
      </c>
      <c r="L69" s="11" t="s">
        <v>114</v>
      </c>
      <c r="M69" s="11" t="s">
        <v>115</v>
      </c>
      <c r="N69" s="11" t="s">
        <v>116</v>
      </c>
      <c r="O69" s="11">
        <v>7</v>
      </c>
      <c r="P69" s="11">
        <v>5.5</v>
      </c>
      <c r="Q69" s="11">
        <f t="shared" si="2"/>
        <v>12.5</v>
      </c>
      <c r="R69" s="49">
        <f t="shared" ref="R69:R92" si="4">T69+U69</f>
        <v>192.85</v>
      </c>
      <c r="S69" s="11">
        <v>40</v>
      </c>
      <c r="T69" s="32">
        <f t="shared" si="3"/>
        <v>192.85</v>
      </c>
      <c r="U69" s="11">
        <f t="shared" ref="U69:U93" si="5">SUM(BL69:CF69)</f>
        <v>0</v>
      </c>
      <c r="V69" s="11">
        <v>1</v>
      </c>
      <c r="X69" s="11">
        <v>2</v>
      </c>
      <c r="Y69" s="11">
        <v>1</v>
      </c>
      <c r="Z69" s="11">
        <v>10</v>
      </c>
      <c r="AA69" s="11">
        <v>22.5</v>
      </c>
      <c r="AD69" s="11">
        <v>1.5</v>
      </c>
      <c r="AE69" s="11">
        <v>10</v>
      </c>
      <c r="AF69" s="11">
        <v>27.5</v>
      </c>
      <c r="AG69" s="11">
        <v>16</v>
      </c>
      <c r="AH69" s="11">
        <v>0</v>
      </c>
      <c r="AI69" s="11">
        <v>7.35</v>
      </c>
      <c r="AJ69" s="11">
        <v>32</v>
      </c>
      <c r="AK69" s="11">
        <v>14</v>
      </c>
      <c r="AL69" s="11">
        <v>2</v>
      </c>
      <c r="AM69" s="11">
        <v>10</v>
      </c>
      <c r="AN69" s="11">
        <v>13</v>
      </c>
      <c r="AO69" s="11">
        <v>4</v>
      </c>
      <c r="AU69" s="11">
        <v>7</v>
      </c>
      <c r="BK69" s="11">
        <v>12</v>
      </c>
      <c r="BL69" s="11">
        <v>0</v>
      </c>
      <c r="BM69" s="11">
        <v>0</v>
      </c>
      <c r="BN69" s="11">
        <v>0</v>
      </c>
      <c r="BO69" s="11">
        <v>0</v>
      </c>
      <c r="BP69" s="11">
        <v>0</v>
      </c>
      <c r="BQ69" s="11">
        <v>0</v>
      </c>
      <c r="BR69" s="11">
        <v>0</v>
      </c>
      <c r="BS69" s="11">
        <v>0</v>
      </c>
      <c r="BT69" s="11">
        <v>0</v>
      </c>
      <c r="BU69" s="11">
        <v>0</v>
      </c>
      <c r="BV69" s="11">
        <v>0</v>
      </c>
      <c r="BW69" s="11">
        <v>0</v>
      </c>
      <c r="BX69" s="11">
        <v>0</v>
      </c>
      <c r="BY69" s="11">
        <v>0</v>
      </c>
      <c r="BZ69" s="11">
        <v>0</v>
      </c>
      <c r="CA69" s="11">
        <v>0</v>
      </c>
      <c r="CB69" s="11">
        <v>0</v>
      </c>
      <c r="CC69" s="11">
        <v>0</v>
      </c>
      <c r="CD69" s="11">
        <v>0</v>
      </c>
      <c r="CE69" s="11">
        <v>0</v>
      </c>
      <c r="CF69" s="11">
        <v>0</v>
      </c>
      <c r="CG69" s="11" t="s">
        <v>117</v>
      </c>
      <c r="CI69" s="25" t="s">
        <v>418</v>
      </c>
      <c r="CJ69" s="26">
        <v>0.25</v>
      </c>
      <c r="CK69" s="26">
        <v>0</v>
      </c>
      <c r="CL69" s="26">
        <v>0.25</v>
      </c>
      <c r="CM69" s="55" t="s">
        <v>505</v>
      </c>
      <c r="CN69" s="56">
        <v>1</v>
      </c>
      <c r="CO69" s="56">
        <v>40</v>
      </c>
      <c r="CP69" s="57">
        <v>1</v>
      </c>
      <c r="CQ69" s="56">
        <v>0</v>
      </c>
    </row>
    <row r="70" spans="1:95" ht="13" x14ac:dyDescent="0.3">
      <c r="C70" s="27"/>
      <c r="D70" s="27"/>
      <c r="L70" s="11" t="s">
        <v>506</v>
      </c>
      <c r="O70" s="26">
        <v>0.22</v>
      </c>
      <c r="P70" s="26">
        <v>0</v>
      </c>
      <c r="Q70" s="26">
        <v>0.22</v>
      </c>
      <c r="R70" s="49">
        <v>0.75</v>
      </c>
      <c r="S70" s="11">
        <v>30</v>
      </c>
      <c r="T70" s="32">
        <v>0.75</v>
      </c>
      <c r="U70" s="11">
        <f t="shared" si="5"/>
        <v>0</v>
      </c>
      <c r="CI70" s="25"/>
      <c r="CJ70" s="26"/>
      <c r="CK70" s="26"/>
      <c r="CL70" s="26"/>
      <c r="CM70" s="55" t="s">
        <v>428</v>
      </c>
      <c r="CN70" s="56">
        <v>14</v>
      </c>
      <c r="CO70" s="56">
        <v>40</v>
      </c>
      <c r="CP70" s="57">
        <v>14</v>
      </c>
      <c r="CQ70" s="56">
        <v>0</v>
      </c>
    </row>
    <row r="71" spans="1:95" ht="13" x14ac:dyDescent="0.3">
      <c r="A71" s="10">
        <v>3742284673</v>
      </c>
      <c r="B71" s="11">
        <v>63818431</v>
      </c>
      <c r="C71" s="27">
        <v>42041.848067129627</v>
      </c>
      <c r="D71" s="27">
        <v>42041.852511574078</v>
      </c>
      <c r="E71" s="11" t="s">
        <v>303</v>
      </c>
      <c r="J71" s="11" t="s">
        <v>304</v>
      </c>
      <c r="K71" s="11" t="s">
        <v>24</v>
      </c>
      <c r="L71" s="11" t="s">
        <v>288</v>
      </c>
      <c r="M71" s="11" t="s">
        <v>289</v>
      </c>
      <c r="N71" s="11" t="s">
        <v>290</v>
      </c>
      <c r="O71" s="11">
        <v>0</v>
      </c>
      <c r="Q71" s="11">
        <f t="shared" si="2"/>
        <v>0</v>
      </c>
      <c r="R71" s="49">
        <f t="shared" si="4"/>
        <v>2</v>
      </c>
      <c r="S71" s="11">
        <v>40</v>
      </c>
      <c r="T71" s="32">
        <f t="shared" ref="T71:T92" si="6">SUM(V71:BK71)</f>
        <v>2</v>
      </c>
      <c r="U71" s="11">
        <f t="shared" si="5"/>
        <v>0</v>
      </c>
      <c r="V71" s="11">
        <v>1</v>
      </c>
      <c r="AQ71" s="11">
        <v>1</v>
      </c>
      <c r="BL71" s="11">
        <v>0</v>
      </c>
      <c r="CI71" s="25" t="s">
        <v>501</v>
      </c>
      <c r="CJ71" s="26">
        <v>0.04</v>
      </c>
      <c r="CK71" s="26">
        <v>0</v>
      </c>
      <c r="CL71" s="26">
        <v>0.04</v>
      </c>
      <c r="CM71" s="55" t="s">
        <v>429</v>
      </c>
      <c r="CN71" s="56">
        <v>0</v>
      </c>
      <c r="CO71" s="56">
        <v>40</v>
      </c>
      <c r="CP71" s="57">
        <v>0</v>
      </c>
      <c r="CQ71" s="56">
        <v>0</v>
      </c>
    </row>
    <row r="72" spans="1:95" ht="13" x14ac:dyDescent="0.3">
      <c r="C72" s="27"/>
      <c r="D72" s="27"/>
      <c r="L72" s="11" t="s">
        <v>507</v>
      </c>
      <c r="O72" s="26">
        <v>0.5</v>
      </c>
      <c r="P72" s="26">
        <v>0</v>
      </c>
      <c r="Q72" s="26">
        <v>0.5</v>
      </c>
      <c r="R72" s="49">
        <v>3.75</v>
      </c>
      <c r="S72" s="11">
        <v>40</v>
      </c>
      <c r="T72" s="32">
        <v>3.75</v>
      </c>
      <c r="U72" s="11">
        <v>0.24</v>
      </c>
      <c r="CI72" s="25"/>
      <c r="CJ72" s="26"/>
      <c r="CK72" s="26"/>
      <c r="CL72" s="26"/>
      <c r="CM72" s="55" t="s">
        <v>430</v>
      </c>
      <c r="CN72" s="56">
        <v>0.8</v>
      </c>
      <c r="CO72" s="56">
        <v>32</v>
      </c>
      <c r="CP72" s="57">
        <v>0.64000000000000012</v>
      </c>
      <c r="CQ72" s="56">
        <v>0</v>
      </c>
    </row>
    <row r="73" spans="1:95" ht="13" x14ac:dyDescent="0.3">
      <c r="A73" s="10">
        <v>3742237550</v>
      </c>
      <c r="B73" s="11">
        <v>63818431</v>
      </c>
      <c r="C73" s="27">
        <v>42041.831689814811</v>
      </c>
      <c r="D73" s="27">
        <v>42041.836041666669</v>
      </c>
      <c r="E73" s="11" t="s">
        <v>308</v>
      </c>
      <c r="J73" s="11" t="s">
        <v>309</v>
      </c>
      <c r="K73" s="11" t="s">
        <v>24</v>
      </c>
      <c r="L73" s="11" t="s">
        <v>188</v>
      </c>
      <c r="M73" s="11" t="s">
        <v>189</v>
      </c>
      <c r="N73" s="11" t="s">
        <v>190</v>
      </c>
      <c r="O73" s="11">
        <v>0.12</v>
      </c>
      <c r="Q73" s="11">
        <f t="shared" si="2"/>
        <v>0.12</v>
      </c>
      <c r="R73" s="49">
        <f t="shared" si="4"/>
        <v>0.66</v>
      </c>
      <c r="S73" s="11">
        <v>40</v>
      </c>
      <c r="T73" s="32">
        <f t="shared" si="6"/>
        <v>0.66</v>
      </c>
      <c r="U73" s="11">
        <f t="shared" si="5"/>
        <v>0</v>
      </c>
      <c r="V73" s="11">
        <v>0.33</v>
      </c>
      <c r="W73" s="11">
        <v>0</v>
      </c>
      <c r="X73" s="11">
        <v>0.33</v>
      </c>
      <c r="Y73" s="11">
        <v>0</v>
      </c>
      <c r="Z73" s="11">
        <v>0</v>
      </c>
      <c r="AA73" s="11">
        <v>0</v>
      </c>
      <c r="AB73" s="11">
        <v>0</v>
      </c>
      <c r="AC73" s="11">
        <v>0</v>
      </c>
      <c r="AD73" s="11">
        <v>0</v>
      </c>
      <c r="AE73" s="11">
        <v>0</v>
      </c>
      <c r="AF73" s="11">
        <v>0</v>
      </c>
      <c r="AG73" s="11">
        <v>0</v>
      </c>
      <c r="AH73" s="11">
        <v>0</v>
      </c>
      <c r="AI73" s="11">
        <v>0</v>
      </c>
      <c r="AJ73" s="11">
        <v>0</v>
      </c>
      <c r="AK73" s="11">
        <v>0</v>
      </c>
      <c r="AL73" s="11">
        <v>0</v>
      </c>
      <c r="AM73" s="11">
        <v>0</v>
      </c>
      <c r="AN73" s="11">
        <v>0</v>
      </c>
      <c r="AO73" s="11">
        <v>0</v>
      </c>
      <c r="AP73" s="11">
        <v>0</v>
      </c>
      <c r="AQ73" s="11">
        <v>0</v>
      </c>
      <c r="AR73" s="11">
        <v>0</v>
      </c>
      <c r="AS73" s="11">
        <v>0</v>
      </c>
      <c r="AT73" s="11">
        <v>0</v>
      </c>
      <c r="AU73" s="11">
        <v>0</v>
      </c>
      <c r="AV73" s="11">
        <v>0</v>
      </c>
      <c r="AW73" s="11">
        <v>0</v>
      </c>
      <c r="AX73" s="11">
        <v>0</v>
      </c>
      <c r="AY73" s="11">
        <v>0</v>
      </c>
      <c r="AZ73" s="11">
        <v>0</v>
      </c>
      <c r="BA73" s="11">
        <v>0</v>
      </c>
      <c r="BB73" s="11">
        <v>0</v>
      </c>
      <c r="BC73" s="11">
        <v>0</v>
      </c>
      <c r="BD73" s="11">
        <v>0</v>
      </c>
      <c r="BE73" s="11">
        <v>0</v>
      </c>
      <c r="BF73" s="11">
        <v>0</v>
      </c>
      <c r="BG73" s="11">
        <v>0</v>
      </c>
      <c r="BH73" s="11">
        <v>0</v>
      </c>
      <c r="BI73" s="11">
        <v>0</v>
      </c>
      <c r="BJ73" s="11">
        <v>0</v>
      </c>
      <c r="BK73" s="11">
        <v>0</v>
      </c>
      <c r="BL73" s="11">
        <v>0</v>
      </c>
      <c r="BM73" s="11">
        <v>0</v>
      </c>
      <c r="BN73" s="11">
        <v>0</v>
      </c>
      <c r="BO73" s="11">
        <v>0</v>
      </c>
      <c r="BP73" s="11">
        <v>0</v>
      </c>
      <c r="BQ73" s="11">
        <v>0</v>
      </c>
      <c r="BR73" s="11">
        <v>0</v>
      </c>
      <c r="BS73" s="11">
        <v>0</v>
      </c>
      <c r="BT73" s="11">
        <v>0</v>
      </c>
      <c r="BU73" s="11">
        <v>0</v>
      </c>
      <c r="BV73" s="11">
        <v>0</v>
      </c>
      <c r="BW73" s="11">
        <v>0</v>
      </c>
      <c r="BX73" s="11">
        <v>0</v>
      </c>
      <c r="BY73" s="11">
        <v>0</v>
      </c>
      <c r="BZ73" s="11">
        <v>0</v>
      </c>
      <c r="CA73" s="11">
        <v>0</v>
      </c>
      <c r="CB73" s="11">
        <v>0</v>
      </c>
      <c r="CC73" s="11">
        <v>0</v>
      </c>
      <c r="CD73" s="11">
        <v>0</v>
      </c>
      <c r="CE73" s="11">
        <v>0</v>
      </c>
      <c r="CF73" s="11">
        <v>0</v>
      </c>
      <c r="CI73" s="25" t="s">
        <v>502</v>
      </c>
      <c r="CJ73" s="26">
        <v>0.08</v>
      </c>
      <c r="CK73" s="26">
        <v>0</v>
      </c>
      <c r="CL73" s="26">
        <v>0.08</v>
      </c>
      <c r="CM73" s="55" t="s">
        <v>431</v>
      </c>
      <c r="CN73" s="56">
        <v>1.4</v>
      </c>
      <c r="CO73" s="56">
        <v>40</v>
      </c>
      <c r="CP73" s="57">
        <v>1.4</v>
      </c>
      <c r="CQ73" s="56">
        <v>0</v>
      </c>
    </row>
    <row r="74" spans="1:95" ht="13" x14ac:dyDescent="0.3">
      <c r="A74" s="10">
        <v>3742235779</v>
      </c>
      <c r="B74" s="11">
        <v>63818431</v>
      </c>
      <c r="C74" s="27">
        <v>42041.832627314812</v>
      </c>
      <c r="D74" s="27">
        <v>42055.679872685185</v>
      </c>
      <c r="E74" s="11" t="s">
        <v>313</v>
      </c>
      <c r="J74" s="11" t="s">
        <v>314</v>
      </c>
      <c r="K74" s="11" t="s">
        <v>24</v>
      </c>
      <c r="L74" s="11" t="s">
        <v>169</v>
      </c>
      <c r="M74" s="11" t="s">
        <v>170</v>
      </c>
      <c r="N74" s="11" t="s">
        <v>171</v>
      </c>
      <c r="O74" s="11">
        <v>2</v>
      </c>
      <c r="P74" s="11">
        <v>2.75</v>
      </c>
      <c r="Q74" s="11">
        <f t="shared" si="2"/>
        <v>4.75</v>
      </c>
      <c r="R74" s="49">
        <f t="shared" si="4"/>
        <v>48.5</v>
      </c>
      <c r="S74" s="11">
        <v>40</v>
      </c>
      <c r="T74" s="32">
        <f t="shared" si="6"/>
        <v>41</v>
      </c>
      <c r="U74" s="11">
        <f t="shared" si="5"/>
        <v>7.5</v>
      </c>
      <c r="X74" s="11">
        <v>3</v>
      </c>
      <c r="Y74" s="11">
        <v>1</v>
      </c>
      <c r="AA74" s="11">
        <v>10</v>
      </c>
      <c r="AB74" s="11">
        <v>5</v>
      </c>
      <c r="AF74" s="11">
        <v>5</v>
      </c>
      <c r="AI74" s="11">
        <v>2</v>
      </c>
      <c r="AJ74" s="11">
        <v>12</v>
      </c>
      <c r="AM74" s="11">
        <v>2</v>
      </c>
      <c r="AQ74" s="11">
        <v>0.75</v>
      </c>
      <c r="AR74" s="11">
        <v>0</v>
      </c>
      <c r="AS74" s="11">
        <v>0</v>
      </c>
      <c r="AT74" s="11">
        <v>0</v>
      </c>
      <c r="AU74" s="11">
        <v>0</v>
      </c>
      <c r="AV74" s="11">
        <v>0</v>
      </c>
      <c r="AW74" s="11">
        <v>0</v>
      </c>
      <c r="AX74" s="11">
        <v>0</v>
      </c>
      <c r="AY74" s="11">
        <v>0</v>
      </c>
      <c r="AZ74" s="11">
        <v>0</v>
      </c>
      <c r="BA74" s="11">
        <v>0</v>
      </c>
      <c r="BB74" s="11">
        <v>0</v>
      </c>
      <c r="BC74" s="11">
        <v>0</v>
      </c>
      <c r="BD74" s="11">
        <v>0</v>
      </c>
      <c r="BE74" s="11">
        <v>0</v>
      </c>
      <c r="BF74" s="11">
        <v>0</v>
      </c>
      <c r="BG74" s="11">
        <v>0</v>
      </c>
      <c r="BH74" s="11">
        <v>0</v>
      </c>
      <c r="BI74" s="11">
        <v>0.25</v>
      </c>
      <c r="BJ74" s="11">
        <v>0</v>
      </c>
      <c r="BK74" s="11">
        <v>0</v>
      </c>
      <c r="BL74" s="11">
        <v>0</v>
      </c>
      <c r="BN74" s="11">
        <v>0</v>
      </c>
      <c r="BO74" s="11">
        <v>0</v>
      </c>
      <c r="BP74" s="11">
        <v>0</v>
      </c>
      <c r="BQ74" s="11">
        <v>0</v>
      </c>
      <c r="BR74" s="11">
        <v>0</v>
      </c>
      <c r="BS74" s="11">
        <v>0</v>
      </c>
      <c r="BT74" s="11">
        <v>0</v>
      </c>
      <c r="BU74" s="11">
        <v>0</v>
      </c>
      <c r="BV74" s="11">
        <v>0</v>
      </c>
      <c r="BW74" s="11">
        <v>0</v>
      </c>
      <c r="BX74" s="11">
        <v>0</v>
      </c>
      <c r="BY74" s="11">
        <v>0</v>
      </c>
      <c r="BZ74" s="11">
        <v>0</v>
      </c>
      <c r="CA74" s="11">
        <v>2</v>
      </c>
      <c r="CB74" s="11">
        <v>1</v>
      </c>
      <c r="CC74" s="11">
        <v>2</v>
      </c>
      <c r="CD74" s="11">
        <v>2</v>
      </c>
      <c r="CE74" s="11">
        <v>0.5</v>
      </c>
      <c r="CG74" s="11" t="s">
        <v>172</v>
      </c>
      <c r="CI74" s="25" t="s">
        <v>419</v>
      </c>
      <c r="CJ74" s="26">
        <v>0.25</v>
      </c>
      <c r="CK74" s="26">
        <v>0</v>
      </c>
      <c r="CL74" s="26">
        <v>0.25</v>
      </c>
      <c r="CM74" s="55" t="s">
        <v>432</v>
      </c>
      <c r="CN74" s="56">
        <v>6</v>
      </c>
      <c r="CO74" s="56">
        <v>40</v>
      </c>
      <c r="CP74" s="57">
        <v>6</v>
      </c>
      <c r="CQ74" s="56">
        <v>0</v>
      </c>
    </row>
    <row r="75" spans="1:95" ht="13" x14ac:dyDescent="0.3">
      <c r="A75" s="10">
        <v>3742204031</v>
      </c>
      <c r="B75" s="11">
        <v>63818431</v>
      </c>
      <c r="C75" s="27">
        <v>42041.822106481479</v>
      </c>
      <c r="D75" s="27">
        <v>42041.838425925926</v>
      </c>
      <c r="E75" s="11" t="s">
        <v>318</v>
      </c>
      <c r="J75" s="11" t="s">
        <v>319</v>
      </c>
      <c r="K75" s="11" t="s">
        <v>24</v>
      </c>
      <c r="L75" s="11" t="s">
        <v>95</v>
      </c>
      <c r="M75" s="11" t="s">
        <v>96</v>
      </c>
      <c r="N75" s="11" t="s">
        <v>97</v>
      </c>
      <c r="O75" s="11">
        <v>0.34</v>
      </c>
      <c r="Q75" s="11">
        <f t="shared" si="2"/>
        <v>0.34</v>
      </c>
      <c r="R75" s="49">
        <f t="shared" si="4"/>
        <v>0.32</v>
      </c>
      <c r="S75" s="11">
        <v>40</v>
      </c>
      <c r="T75" s="32">
        <f t="shared" si="6"/>
        <v>0.32</v>
      </c>
      <c r="U75" s="11">
        <f t="shared" si="5"/>
        <v>0</v>
      </c>
      <c r="W75" s="11">
        <v>0.32</v>
      </c>
      <c r="AR75" s="11">
        <v>0</v>
      </c>
      <c r="BM75" s="11">
        <v>0</v>
      </c>
      <c r="CG75" s="11" t="s">
        <v>98</v>
      </c>
      <c r="CI75" s="25" t="s">
        <v>420</v>
      </c>
      <c r="CJ75" s="26">
        <v>1</v>
      </c>
      <c r="CK75" s="26">
        <v>0</v>
      </c>
      <c r="CL75" s="26">
        <v>1</v>
      </c>
      <c r="CM75" s="55" t="s">
        <v>433</v>
      </c>
      <c r="CN75" s="56">
        <v>194.1</v>
      </c>
      <c r="CO75" s="56">
        <v>40</v>
      </c>
      <c r="CP75" s="57">
        <v>194.1</v>
      </c>
      <c r="CQ75" s="56">
        <v>0</v>
      </c>
    </row>
    <row r="76" spans="1:95" ht="13" x14ac:dyDescent="0.3">
      <c r="A76" s="10">
        <v>3742201646</v>
      </c>
      <c r="B76" s="11">
        <v>63818431</v>
      </c>
      <c r="C76" s="27">
        <v>42041.821863425925</v>
      </c>
      <c r="D76" s="27">
        <v>42041.82304398148</v>
      </c>
      <c r="E76" s="11" t="s">
        <v>322</v>
      </c>
      <c r="J76" s="11" t="s">
        <v>323</v>
      </c>
      <c r="K76" s="11" t="s">
        <v>24</v>
      </c>
      <c r="L76" s="28" t="s">
        <v>471</v>
      </c>
      <c r="M76" s="11" t="s">
        <v>286</v>
      </c>
      <c r="N76" s="11">
        <v>3609885711</v>
      </c>
      <c r="O76" s="28">
        <v>0.1</v>
      </c>
      <c r="P76" s="28"/>
      <c r="Q76" s="28">
        <v>0.1</v>
      </c>
      <c r="R76" s="49">
        <f t="shared" si="4"/>
        <v>1.25</v>
      </c>
      <c r="S76" s="11">
        <v>40</v>
      </c>
      <c r="T76" s="32">
        <f t="shared" si="6"/>
        <v>1.25</v>
      </c>
      <c r="U76" s="11">
        <f t="shared" si="5"/>
        <v>0</v>
      </c>
      <c r="X76" s="11">
        <v>1</v>
      </c>
      <c r="BB76" s="11">
        <v>0.25</v>
      </c>
      <c r="BL76" s="11">
        <v>0</v>
      </c>
      <c r="BM76" s="11">
        <v>0</v>
      </c>
      <c r="BN76" s="11">
        <v>0</v>
      </c>
      <c r="BO76" s="11">
        <v>0</v>
      </c>
      <c r="BP76" s="11">
        <v>0</v>
      </c>
      <c r="BQ76" s="11">
        <v>0</v>
      </c>
      <c r="BR76" s="11">
        <v>0</v>
      </c>
      <c r="BS76" s="11">
        <v>0</v>
      </c>
      <c r="BT76" s="11">
        <v>0</v>
      </c>
      <c r="BU76" s="11">
        <v>0</v>
      </c>
      <c r="BV76" s="11">
        <v>0</v>
      </c>
      <c r="BW76" s="11">
        <v>0</v>
      </c>
      <c r="BX76" s="11">
        <v>0</v>
      </c>
      <c r="BY76" s="11">
        <v>0</v>
      </c>
      <c r="BZ76" s="11">
        <v>0</v>
      </c>
      <c r="CA76" s="11">
        <v>0</v>
      </c>
      <c r="CB76" s="11">
        <v>0</v>
      </c>
      <c r="CC76" s="11">
        <v>0</v>
      </c>
      <c r="CD76" s="11">
        <v>0</v>
      </c>
      <c r="CE76" s="11">
        <v>0</v>
      </c>
      <c r="CF76" s="11">
        <v>0</v>
      </c>
      <c r="CI76" s="25" t="s">
        <v>421</v>
      </c>
      <c r="CJ76" s="26">
        <v>0.03</v>
      </c>
      <c r="CK76" s="26">
        <v>0</v>
      </c>
      <c r="CL76" s="26">
        <v>0.03</v>
      </c>
      <c r="CM76" s="55" t="s">
        <v>508</v>
      </c>
      <c r="CN76" s="56">
        <v>1</v>
      </c>
      <c r="CO76" s="56">
        <v>30</v>
      </c>
      <c r="CP76" s="57">
        <v>0.75</v>
      </c>
      <c r="CQ76" s="56">
        <v>0</v>
      </c>
    </row>
    <row r="77" spans="1:95" s="28" customFormat="1" ht="13" x14ac:dyDescent="0.3">
      <c r="A77" s="35">
        <v>3742201086</v>
      </c>
      <c r="B77" s="28">
        <v>63818431</v>
      </c>
      <c r="C77" s="36">
        <v>42041.821631944447</v>
      </c>
      <c r="D77" s="36">
        <v>42041.822256944448</v>
      </c>
      <c r="E77" s="28" t="s">
        <v>327</v>
      </c>
      <c r="J77" s="28" t="s">
        <v>328</v>
      </c>
      <c r="K77" s="28" t="s">
        <v>24</v>
      </c>
      <c r="L77" s="28" t="s">
        <v>379</v>
      </c>
      <c r="M77" s="28" t="s">
        <v>163</v>
      </c>
      <c r="N77" s="28" t="s">
        <v>164</v>
      </c>
      <c r="O77" s="28">
        <v>0.25</v>
      </c>
      <c r="Q77" s="28">
        <f t="shared" si="2"/>
        <v>0.25</v>
      </c>
      <c r="R77" s="67">
        <f t="shared" si="4"/>
        <v>3</v>
      </c>
      <c r="S77" s="28">
        <v>40</v>
      </c>
      <c r="T77" s="28">
        <f t="shared" si="6"/>
        <v>3</v>
      </c>
      <c r="U77" s="28">
        <f t="shared" si="5"/>
        <v>0</v>
      </c>
      <c r="V77" s="28">
        <v>1</v>
      </c>
      <c r="AA77" s="28">
        <v>2</v>
      </c>
      <c r="AQ77" s="28">
        <v>0</v>
      </c>
      <c r="BL77" s="28">
        <v>0</v>
      </c>
      <c r="CG77" s="28" t="s">
        <v>165</v>
      </c>
      <c r="CI77" s="29" t="s">
        <v>422</v>
      </c>
      <c r="CJ77" s="30">
        <v>0.5</v>
      </c>
      <c r="CK77" s="30">
        <v>0</v>
      </c>
      <c r="CL77" s="30">
        <v>0.5</v>
      </c>
      <c r="CM77" s="1" t="s">
        <v>434</v>
      </c>
      <c r="CN77" s="2">
        <v>1</v>
      </c>
      <c r="CO77" s="2">
        <v>40</v>
      </c>
      <c r="CP77" s="50">
        <v>1</v>
      </c>
      <c r="CQ77" s="2">
        <v>0</v>
      </c>
    </row>
    <row r="78" spans="1:95" ht="13" x14ac:dyDescent="0.3">
      <c r="C78" s="27"/>
      <c r="D78" s="27"/>
      <c r="L78" s="11" t="s">
        <v>509</v>
      </c>
      <c r="O78" s="26">
        <v>0.5</v>
      </c>
      <c r="P78" s="26">
        <v>0</v>
      </c>
      <c r="Q78" s="26">
        <v>0.5</v>
      </c>
      <c r="R78" s="49">
        <f t="shared" si="4"/>
        <v>0</v>
      </c>
      <c r="T78" s="32">
        <f t="shared" si="6"/>
        <v>0</v>
      </c>
      <c r="U78" s="11">
        <f t="shared" si="5"/>
        <v>0</v>
      </c>
      <c r="CI78" s="25"/>
      <c r="CJ78" s="26"/>
      <c r="CK78" s="26"/>
      <c r="CL78" s="26"/>
      <c r="CM78" s="55" t="s">
        <v>435</v>
      </c>
      <c r="CN78" s="56">
        <v>3.7</v>
      </c>
      <c r="CO78" s="56">
        <v>40</v>
      </c>
      <c r="CP78" s="57">
        <v>3.7</v>
      </c>
      <c r="CQ78" s="56">
        <v>0.24</v>
      </c>
    </row>
    <row r="79" spans="1:95" s="32" customFormat="1" ht="13" x14ac:dyDescent="0.3">
      <c r="A79" s="31"/>
      <c r="C79" s="33"/>
      <c r="D79" s="33"/>
      <c r="L79" s="32" t="s">
        <v>375</v>
      </c>
      <c r="O79" s="32">
        <v>3</v>
      </c>
      <c r="P79" s="32">
        <v>1.6</v>
      </c>
      <c r="Q79" s="11">
        <f t="shared" si="2"/>
        <v>4.5999999999999996</v>
      </c>
      <c r="R79" s="49">
        <f t="shared" si="4"/>
        <v>38</v>
      </c>
      <c r="S79" s="32">
        <v>40</v>
      </c>
      <c r="T79" s="32">
        <f t="shared" si="6"/>
        <v>38</v>
      </c>
      <c r="U79" s="11">
        <f t="shared" si="5"/>
        <v>0</v>
      </c>
      <c r="V79" s="32">
        <v>1</v>
      </c>
      <c r="X79" s="32">
        <v>2</v>
      </c>
      <c r="Z79" s="32">
        <v>5</v>
      </c>
      <c r="AB79" s="32">
        <v>14</v>
      </c>
      <c r="AD79" s="32">
        <v>1</v>
      </c>
      <c r="AE79" s="32">
        <v>0.5</v>
      </c>
      <c r="AF79" s="32">
        <v>2</v>
      </c>
      <c r="AG79" s="32">
        <v>4</v>
      </c>
      <c r="AL79" s="32">
        <v>0.5</v>
      </c>
      <c r="AM79" s="32">
        <v>1</v>
      </c>
      <c r="AW79" s="32">
        <v>7</v>
      </c>
      <c r="CI79" s="25" t="s">
        <v>423</v>
      </c>
      <c r="CJ79" s="26">
        <v>0.18</v>
      </c>
      <c r="CK79" s="26">
        <v>0</v>
      </c>
      <c r="CL79" s="26">
        <v>0.18</v>
      </c>
      <c r="CM79" s="55" t="s">
        <v>436</v>
      </c>
      <c r="CN79" s="56">
        <v>0.66</v>
      </c>
      <c r="CO79" s="56">
        <v>40</v>
      </c>
      <c r="CP79" s="57">
        <v>0.66</v>
      </c>
      <c r="CQ79" s="56">
        <v>0</v>
      </c>
    </row>
    <row r="80" spans="1:95" s="32" customFormat="1" ht="13" x14ac:dyDescent="0.3">
      <c r="A80" s="31"/>
      <c r="C80" s="33"/>
      <c r="D80" s="33"/>
      <c r="L80" s="32" t="s">
        <v>510</v>
      </c>
      <c r="O80" s="26">
        <v>0.25</v>
      </c>
      <c r="P80" s="26">
        <v>0</v>
      </c>
      <c r="Q80" s="26">
        <v>0.25</v>
      </c>
      <c r="R80" s="49">
        <v>2.7</v>
      </c>
      <c r="S80" s="32">
        <v>36</v>
      </c>
      <c r="T80" s="32">
        <v>2.7</v>
      </c>
      <c r="U80" s="11">
        <f t="shared" si="5"/>
        <v>0</v>
      </c>
      <c r="CI80" s="25"/>
      <c r="CJ80" s="26"/>
      <c r="CK80" s="26"/>
      <c r="CL80" s="26"/>
      <c r="CM80" s="55" t="s">
        <v>437</v>
      </c>
      <c r="CN80" s="56">
        <v>41</v>
      </c>
      <c r="CO80" s="56">
        <v>40</v>
      </c>
      <c r="CP80" s="57">
        <v>41</v>
      </c>
      <c r="CQ80" s="56">
        <v>0</v>
      </c>
    </row>
    <row r="81" spans="1:95" s="32" customFormat="1" ht="13" x14ac:dyDescent="0.3">
      <c r="A81" s="31"/>
      <c r="C81" s="33"/>
      <c r="D81" s="33"/>
      <c r="L81" s="32" t="s">
        <v>511</v>
      </c>
      <c r="O81" s="26">
        <v>0.25</v>
      </c>
      <c r="P81" s="26">
        <v>0</v>
      </c>
      <c r="Q81" s="26">
        <v>0.25</v>
      </c>
      <c r="R81" s="49">
        <v>3</v>
      </c>
      <c r="S81" s="32">
        <v>40</v>
      </c>
      <c r="T81" s="32">
        <v>3</v>
      </c>
      <c r="U81" s="11">
        <f t="shared" si="5"/>
        <v>0</v>
      </c>
      <c r="CI81" s="25"/>
      <c r="CJ81" s="26"/>
      <c r="CK81" s="26"/>
      <c r="CL81" s="26"/>
      <c r="CM81" s="55" t="s">
        <v>438</v>
      </c>
      <c r="CN81" s="56">
        <v>0.28000000000000003</v>
      </c>
      <c r="CO81" s="56">
        <v>40</v>
      </c>
      <c r="CP81" s="57">
        <v>0.28000000000000003</v>
      </c>
      <c r="CQ81" s="56">
        <v>0</v>
      </c>
    </row>
    <row r="82" spans="1:95" ht="13" x14ac:dyDescent="0.3">
      <c r="A82" s="10">
        <v>3742189060</v>
      </c>
      <c r="B82" s="11">
        <v>63818431</v>
      </c>
      <c r="C82" s="27">
        <v>42041.817731481482</v>
      </c>
      <c r="D82" s="27">
        <v>42041.910370370373</v>
      </c>
      <c r="E82" s="11" t="s">
        <v>331</v>
      </c>
      <c r="J82" s="11" t="s">
        <v>332</v>
      </c>
      <c r="K82" s="11" t="s">
        <v>24</v>
      </c>
      <c r="L82" s="11" t="s">
        <v>305</v>
      </c>
      <c r="M82" s="11" t="s">
        <v>306</v>
      </c>
      <c r="N82" s="11" t="s">
        <v>307</v>
      </c>
      <c r="O82" s="11">
        <v>0.85</v>
      </c>
      <c r="Q82" s="11">
        <f t="shared" si="2"/>
        <v>0.85</v>
      </c>
      <c r="R82" s="49">
        <f t="shared" si="4"/>
        <v>8.25</v>
      </c>
      <c r="S82" s="11">
        <v>40</v>
      </c>
      <c r="T82" s="32">
        <f t="shared" si="6"/>
        <v>8.25</v>
      </c>
      <c r="U82" s="11">
        <f t="shared" si="5"/>
        <v>0</v>
      </c>
      <c r="V82" s="11">
        <v>1</v>
      </c>
      <c r="Y82" s="11">
        <v>4</v>
      </c>
      <c r="Z82" s="11">
        <v>1</v>
      </c>
      <c r="AJ82" s="11">
        <v>1</v>
      </c>
      <c r="AT82" s="11">
        <v>0.5</v>
      </c>
      <c r="BE82" s="11">
        <v>0.75</v>
      </c>
      <c r="BL82" s="11">
        <v>0</v>
      </c>
      <c r="CI82" s="25" t="s">
        <v>424</v>
      </c>
      <c r="CJ82" s="26">
        <v>0.75</v>
      </c>
      <c r="CK82" s="26">
        <v>0</v>
      </c>
      <c r="CL82" s="26">
        <v>0.75</v>
      </c>
      <c r="CM82" s="55" t="s">
        <v>439</v>
      </c>
      <c r="CN82" s="56">
        <v>1</v>
      </c>
      <c r="CO82" s="56">
        <v>40</v>
      </c>
      <c r="CP82" s="57">
        <v>1</v>
      </c>
      <c r="CQ82" s="56">
        <v>0</v>
      </c>
    </row>
    <row r="83" spans="1:95" ht="13" x14ac:dyDescent="0.3">
      <c r="C83" s="27"/>
      <c r="D83" s="27"/>
      <c r="L83" s="11" t="s">
        <v>512</v>
      </c>
      <c r="O83" s="26">
        <v>0.25</v>
      </c>
      <c r="P83" s="26">
        <v>0</v>
      </c>
      <c r="Q83" s="26">
        <v>0.25</v>
      </c>
      <c r="R83" s="49">
        <v>0.25</v>
      </c>
      <c r="S83" s="11">
        <v>32</v>
      </c>
      <c r="T83" s="32">
        <v>0.25</v>
      </c>
      <c r="U83" s="11">
        <f t="shared" si="5"/>
        <v>0</v>
      </c>
      <c r="CI83" s="25"/>
      <c r="CJ83" s="26"/>
      <c r="CK83" s="26"/>
      <c r="CL83" s="26"/>
      <c r="CM83" s="55" t="s">
        <v>440</v>
      </c>
      <c r="CN83" s="56">
        <v>5</v>
      </c>
      <c r="CO83" s="56">
        <v>40</v>
      </c>
      <c r="CP83" s="57">
        <v>5</v>
      </c>
      <c r="CQ83" s="56">
        <v>0</v>
      </c>
    </row>
    <row r="84" spans="1:95" ht="13" x14ac:dyDescent="0.3">
      <c r="C84" s="27"/>
      <c r="D84" s="27"/>
      <c r="L84" s="11" t="s">
        <v>513</v>
      </c>
      <c r="O84" s="26">
        <v>0.46</v>
      </c>
      <c r="P84" s="26">
        <v>0</v>
      </c>
      <c r="Q84" s="26">
        <v>0.46</v>
      </c>
      <c r="R84" s="49">
        <f t="shared" si="4"/>
        <v>0</v>
      </c>
      <c r="T84" s="32">
        <f t="shared" si="6"/>
        <v>0</v>
      </c>
      <c r="U84" s="11">
        <f t="shared" si="5"/>
        <v>0</v>
      </c>
      <c r="CI84" s="25"/>
      <c r="CJ84" s="26"/>
      <c r="CK84" s="26"/>
      <c r="CL84" s="26"/>
      <c r="CM84" s="55" t="s">
        <v>514</v>
      </c>
      <c r="CN84" s="56">
        <v>0</v>
      </c>
      <c r="CO84" s="56">
        <v>40</v>
      </c>
      <c r="CP84" s="57">
        <v>0</v>
      </c>
      <c r="CQ84" s="56">
        <v>0</v>
      </c>
    </row>
    <row r="85" spans="1:95" ht="13" x14ac:dyDescent="0.3">
      <c r="C85" s="27"/>
      <c r="D85" s="27"/>
      <c r="L85" s="11" t="s">
        <v>459</v>
      </c>
      <c r="O85" s="26">
        <v>0.02</v>
      </c>
      <c r="P85" s="26">
        <v>0</v>
      </c>
      <c r="Q85" s="26">
        <v>0.02</v>
      </c>
      <c r="R85" s="49">
        <v>0.1</v>
      </c>
      <c r="S85" s="11">
        <v>40</v>
      </c>
      <c r="T85" s="32">
        <v>0.1</v>
      </c>
      <c r="U85" s="11">
        <f t="shared" si="5"/>
        <v>0</v>
      </c>
      <c r="CI85" s="25"/>
      <c r="CJ85" s="26"/>
      <c r="CK85" s="26"/>
      <c r="CL85" s="26"/>
      <c r="CM85" s="55" t="s">
        <v>441</v>
      </c>
      <c r="CN85" s="56">
        <v>31.7</v>
      </c>
      <c r="CO85" s="56">
        <v>40</v>
      </c>
      <c r="CP85" s="57">
        <v>31.7</v>
      </c>
      <c r="CQ85" s="56">
        <v>0</v>
      </c>
    </row>
    <row r="86" spans="1:95" s="28" customFormat="1" ht="13" x14ac:dyDescent="0.3">
      <c r="A86" s="35">
        <v>3742188734</v>
      </c>
      <c r="B86" s="28">
        <v>63818431</v>
      </c>
      <c r="C86" s="36">
        <v>42041.817418981482</v>
      </c>
      <c r="D86" s="36">
        <v>42041.821342592593</v>
      </c>
      <c r="E86" s="28" t="s">
        <v>336</v>
      </c>
      <c r="J86" s="28" t="s">
        <v>337</v>
      </c>
      <c r="K86" s="28" t="s">
        <v>24</v>
      </c>
      <c r="L86" s="28" t="s">
        <v>338</v>
      </c>
      <c r="M86" s="28" t="s">
        <v>339</v>
      </c>
      <c r="N86" s="28" t="s">
        <v>340</v>
      </c>
      <c r="O86" s="77">
        <v>0.13</v>
      </c>
      <c r="P86" s="77"/>
      <c r="Q86" s="77">
        <f t="shared" ref="Q86:Q92" si="7">O86+P86</f>
        <v>0.13</v>
      </c>
      <c r="R86" s="67">
        <f t="shared" si="4"/>
        <v>3</v>
      </c>
      <c r="S86" s="28">
        <v>40</v>
      </c>
      <c r="T86" s="28">
        <f t="shared" si="6"/>
        <v>2</v>
      </c>
      <c r="U86" s="28">
        <f t="shared" si="5"/>
        <v>1</v>
      </c>
      <c r="V86" s="28">
        <v>1</v>
      </c>
      <c r="AQ86" s="28">
        <v>1</v>
      </c>
      <c r="CB86" s="28">
        <v>1</v>
      </c>
      <c r="CI86" s="29" t="s">
        <v>425</v>
      </c>
      <c r="CJ86" s="30">
        <v>0.6</v>
      </c>
      <c r="CK86" s="30">
        <v>0</v>
      </c>
      <c r="CL86" s="30">
        <v>0.6</v>
      </c>
      <c r="CM86" s="1" t="s">
        <v>442</v>
      </c>
      <c r="CN86" s="2">
        <v>3</v>
      </c>
      <c r="CO86" s="2">
        <v>36</v>
      </c>
      <c r="CP86" s="50">
        <v>2.7</v>
      </c>
      <c r="CQ86" s="2">
        <v>0</v>
      </c>
    </row>
    <row r="87" spans="1:95" ht="13" x14ac:dyDescent="0.3">
      <c r="A87" s="10">
        <v>3742185383</v>
      </c>
      <c r="B87" s="11">
        <v>63818431</v>
      </c>
      <c r="C87" s="27">
        <v>42041.816666666666</v>
      </c>
      <c r="D87" s="27">
        <v>42041.820219907408</v>
      </c>
      <c r="E87" s="11" t="s">
        <v>341</v>
      </c>
      <c r="J87" s="11" t="s">
        <v>342</v>
      </c>
      <c r="K87" s="11" t="s">
        <v>24</v>
      </c>
      <c r="L87" s="11" t="s">
        <v>73</v>
      </c>
      <c r="M87" s="11" t="s">
        <v>74</v>
      </c>
      <c r="N87" s="11" t="s">
        <v>75</v>
      </c>
      <c r="O87" s="11">
        <v>0.2</v>
      </c>
      <c r="Q87" s="11">
        <f t="shared" si="7"/>
        <v>0.2</v>
      </c>
      <c r="R87" s="49">
        <f t="shared" si="4"/>
        <v>1.6500000000000001</v>
      </c>
      <c r="S87" s="11">
        <v>40</v>
      </c>
      <c r="T87" s="32">
        <f t="shared" si="6"/>
        <v>1.35</v>
      </c>
      <c r="U87" s="11">
        <f t="shared" si="5"/>
        <v>0.3</v>
      </c>
      <c r="V87" s="11">
        <v>1</v>
      </c>
      <c r="AT87" s="11">
        <v>0.3</v>
      </c>
      <c r="BG87" s="11">
        <v>0.05</v>
      </c>
      <c r="BO87" s="11">
        <v>0.3</v>
      </c>
      <c r="CI87" s="25" t="s">
        <v>426</v>
      </c>
      <c r="CJ87" s="26">
        <v>0.4</v>
      </c>
      <c r="CK87" s="26">
        <v>0</v>
      </c>
      <c r="CL87" s="26">
        <v>0.4</v>
      </c>
      <c r="CM87" s="55" t="s">
        <v>443</v>
      </c>
      <c r="CN87" s="56">
        <v>3</v>
      </c>
      <c r="CO87" s="56">
        <v>40</v>
      </c>
      <c r="CP87" s="57">
        <v>3</v>
      </c>
      <c r="CQ87" s="56">
        <v>0</v>
      </c>
    </row>
    <row r="88" spans="1:95" ht="13" x14ac:dyDescent="0.3">
      <c r="C88" s="27"/>
      <c r="D88" s="27"/>
      <c r="L88" s="11" t="s">
        <v>460</v>
      </c>
      <c r="O88" s="26">
        <v>0.06</v>
      </c>
      <c r="P88" s="26">
        <v>0</v>
      </c>
      <c r="Q88" s="26">
        <v>0.06</v>
      </c>
      <c r="R88" s="49">
        <v>0.2</v>
      </c>
      <c r="S88" s="11">
        <v>40</v>
      </c>
      <c r="T88" s="32">
        <v>0.2</v>
      </c>
      <c r="U88" s="11">
        <f t="shared" si="5"/>
        <v>0</v>
      </c>
      <c r="CI88" s="25"/>
      <c r="CJ88" s="26"/>
      <c r="CK88" s="26"/>
      <c r="CL88" s="26"/>
      <c r="CM88" s="55" t="s">
        <v>444</v>
      </c>
      <c r="CN88" s="56">
        <v>8.25</v>
      </c>
      <c r="CO88" s="56">
        <v>40</v>
      </c>
      <c r="CP88" s="57">
        <v>8.25</v>
      </c>
      <c r="CQ88" s="56">
        <v>1</v>
      </c>
    </row>
    <row r="89" spans="1:95" ht="13" x14ac:dyDescent="0.3">
      <c r="C89" s="27"/>
      <c r="D89" s="27"/>
      <c r="L89" s="11" t="s">
        <v>461</v>
      </c>
      <c r="O89" s="26">
        <v>0.02</v>
      </c>
      <c r="P89" s="26">
        <v>0</v>
      </c>
      <c r="Q89" s="26">
        <v>0.02</v>
      </c>
      <c r="R89" s="49">
        <v>0.5</v>
      </c>
      <c r="S89" s="11">
        <v>20</v>
      </c>
      <c r="T89" s="32">
        <v>0.5</v>
      </c>
      <c r="U89" s="11">
        <f t="shared" si="5"/>
        <v>0</v>
      </c>
      <c r="CI89" s="25"/>
      <c r="CJ89" s="26"/>
      <c r="CK89" s="26"/>
      <c r="CL89" s="26"/>
      <c r="CM89" s="55" t="s">
        <v>515</v>
      </c>
      <c r="CN89" s="56">
        <v>0.25</v>
      </c>
      <c r="CO89" s="56">
        <v>32</v>
      </c>
      <c r="CP89" s="57">
        <v>0.2</v>
      </c>
      <c r="CQ89" s="56">
        <v>0</v>
      </c>
    </row>
    <row r="90" spans="1:95" ht="13" x14ac:dyDescent="0.3">
      <c r="C90" s="27"/>
      <c r="D90" s="27"/>
      <c r="L90" s="11" t="s">
        <v>516</v>
      </c>
      <c r="O90" s="26">
        <v>0.02</v>
      </c>
      <c r="P90" s="26">
        <v>0</v>
      </c>
      <c r="Q90" s="26">
        <v>0.02</v>
      </c>
      <c r="R90" s="49">
        <v>0.1</v>
      </c>
      <c r="S90" s="11">
        <v>40</v>
      </c>
      <c r="T90" s="32">
        <v>0.1</v>
      </c>
      <c r="U90" s="11">
        <f t="shared" si="5"/>
        <v>0</v>
      </c>
      <c r="CI90" s="25"/>
      <c r="CJ90" s="26"/>
      <c r="CK90" s="26"/>
      <c r="CL90" s="26"/>
      <c r="CM90" s="55" t="s">
        <v>517</v>
      </c>
      <c r="CN90" s="56">
        <v>0</v>
      </c>
      <c r="CO90" s="56">
        <v>40</v>
      </c>
      <c r="CP90" s="57">
        <v>0</v>
      </c>
      <c r="CQ90" s="56">
        <v>0</v>
      </c>
    </row>
    <row r="91" spans="1:95" ht="13" x14ac:dyDescent="0.3">
      <c r="A91" s="10">
        <v>3742184785</v>
      </c>
      <c r="B91" s="11">
        <v>63818431</v>
      </c>
      <c r="C91" s="27">
        <v>42041.816342592596</v>
      </c>
      <c r="D91" s="27">
        <v>42041.822615740741</v>
      </c>
      <c r="E91" s="11" t="s">
        <v>346</v>
      </c>
      <c r="J91" s="11" t="s">
        <v>347</v>
      </c>
      <c r="K91" s="11" t="s">
        <v>24</v>
      </c>
      <c r="L91" s="11" t="s">
        <v>245</v>
      </c>
      <c r="M91" s="11" t="s">
        <v>246</v>
      </c>
      <c r="N91" s="11" t="s">
        <v>247</v>
      </c>
      <c r="O91" s="11">
        <v>2</v>
      </c>
      <c r="P91" s="11">
        <v>0.5</v>
      </c>
      <c r="Q91" s="11">
        <f t="shared" si="7"/>
        <v>2.5</v>
      </c>
      <c r="R91" s="49">
        <f t="shared" si="4"/>
        <v>6.65</v>
      </c>
      <c r="S91" s="11">
        <v>40</v>
      </c>
      <c r="T91" s="32">
        <f t="shared" si="6"/>
        <v>6.65</v>
      </c>
      <c r="U91" s="11">
        <f t="shared" si="5"/>
        <v>0</v>
      </c>
      <c r="V91" s="11">
        <v>1</v>
      </c>
      <c r="Y91" s="11">
        <v>5</v>
      </c>
      <c r="AZ91" s="11">
        <v>0.65</v>
      </c>
      <c r="BL91" s="11">
        <v>0</v>
      </c>
      <c r="CG91" s="11" t="s">
        <v>248</v>
      </c>
      <c r="CI91" s="25" t="s">
        <v>427</v>
      </c>
      <c r="CJ91" s="26">
        <v>1</v>
      </c>
      <c r="CK91" s="26">
        <v>0</v>
      </c>
      <c r="CL91" s="26">
        <v>1</v>
      </c>
      <c r="CM91" s="55" t="s">
        <v>445</v>
      </c>
      <c r="CN91" s="56">
        <v>1</v>
      </c>
      <c r="CO91" s="56">
        <v>4</v>
      </c>
      <c r="CP91" s="57">
        <v>0.1</v>
      </c>
      <c r="CQ91" s="56">
        <v>0</v>
      </c>
    </row>
    <row r="92" spans="1:95" ht="13" x14ac:dyDescent="0.3">
      <c r="A92" s="10">
        <v>3742182705</v>
      </c>
      <c r="B92" s="11">
        <v>63818431</v>
      </c>
      <c r="C92" s="27">
        <v>42041.815868055557</v>
      </c>
      <c r="D92" s="27">
        <v>42041.820196759261</v>
      </c>
      <c r="E92" s="11" t="s">
        <v>352</v>
      </c>
      <c r="J92" s="11" t="s">
        <v>353</v>
      </c>
      <c r="K92" s="11" t="s">
        <v>354</v>
      </c>
      <c r="L92" s="11" t="s">
        <v>462</v>
      </c>
      <c r="M92" s="11" t="s">
        <v>293</v>
      </c>
      <c r="N92" s="11">
        <v>3604583242</v>
      </c>
      <c r="O92" s="11">
        <v>0.5</v>
      </c>
      <c r="Q92" s="11">
        <f t="shared" si="7"/>
        <v>0.5</v>
      </c>
      <c r="R92" s="49">
        <f t="shared" si="4"/>
        <v>2.83</v>
      </c>
      <c r="S92" s="11">
        <v>40</v>
      </c>
      <c r="T92" s="32">
        <f t="shared" si="6"/>
        <v>2.33</v>
      </c>
      <c r="U92" s="11">
        <f t="shared" si="5"/>
        <v>0.5</v>
      </c>
      <c r="V92" s="11">
        <v>1</v>
      </c>
      <c r="AA92" s="11">
        <v>1</v>
      </c>
      <c r="AU92" s="11">
        <v>0.33</v>
      </c>
      <c r="BQ92" s="11">
        <v>0.5</v>
      </c>
      <c r="CI92" s="25" t="s">
        <v>505</v>
      </c>
      <c r="CJ92" s="26">
        <v>0</v>
      </c>
      <c r="CK92" s="26">
        <v>0.1</v>
      </c>
      <c r="CL92" s="26">
        <v>0.1</v>
      </c>
      <c r="CM92" s="55" t="s">
        <v>446</v>
      </c>
      <c r="CN92" s="56">
        <v>1</v>
      </c>
      <c r="CO92" s="56">
        <v>40</v>
      </c>
      <c r="CP92" s="57">
        <v>1</v>
      </c>
      <c r="CQ92" s="56">
        <v>0</v>
      </c>
    </row>
    <row r="93" spans="1:95" ht="13" x14ac:dyDescent="0.3">
      <c r="C93" s="27"/>
      <c r="D93" s="27"/>
      <c r="L93" s="11" t="s">
        <v>518</v>
      </c>
      <c r="O93" s="26">
        <v>0.05</v>
      </c>
      <c r="P93" s="26">
        <v>0</v>
      </c>
      <c r="Q93" s="26">
        <v>0.05</v>
      </c>
      <c r="R93" s="49">
        <v>1.03</v>
      </c>
      <c r="S93" s="11">
        <v>40</v>
      </c>
      <c r="T93" s="32">
        <v>1.03</v>
      </c>
      <c r="U93" s="11">
        <f t="shared" si="5"/>
        <v>0</v>
      </c>
      <c r="CI93" s="25"/>
      <c r="CJ93" s="26"/>
      <c r="CK93" s="26"/>
      <c r="CL93" s="26"/>
      <c r="CM93" s="55" t="s">
        <v>447</v>
      </c>
      <c r="CN93" s="56">
        <v>3</v>
      </c>
      <c r="CO93" s="56">
        <v>40</v>
      </c>
      <c r="CP93" s="57">
        <v>3</v>
      </c>
      <c r="CQ93" s="56">
        <v>1</v>
      </c>
    </row>
    <row r="94" spans="1:95" s="60" customFormat="1" ht="13" x14ac:dyDescent="0.3">
      <c r="A94" s="59"/>
      <c r="L94" s="60" t="s">
        <v>467</v>
      </c>
      <c r="O94" s="60">
        <f>SUM(O5:O92)</f>
        <v>54.992000000000026</v>
      </c>
      <c r="P94" s="60">
        <f>SUM(P5:P92)</f>
        <v>13.255000000000001</v>
      </c>
      <c r="Q94" s="60">
        <f>SUM(Q5:Q92)</f>
        <v>68.686999999999983</v>
      </c>
      <c r="R94" s="60">
        <f>SUM(R4:R93)</f>
        <v>662.9530000000002</v>
      </c>
      <c r="T94" s="60">
        <f>R94</f>
        <v>662.9530000000002</v>
      </c>
      <c r="U94" s="60">
        <f t="shared" ref="U94:AZ94" si="8">SUM(U4:U93)</f>
        <v>29.628</v>
      </c>
      <c r="V94" s="60">
        <f t="shared" si="8"/>
        <v>49.12</v>
      </c>
      <c r="W94" s="60">
        <f t="shared" si="8"/>
        <v>26.32</v>
      </c>
      <c r="X94" s="60">
        <f t="shared" si="8"/>
        <v>42.209999999999994</v>
      </c>
      <c r="Y94" s="60">
        <f t="shared" si="8"/>
        <v>51.730000000000004</v>
      </c>
      <c r="Z94" s="60">
        <f t="shared" si="8"/>
        <v>18</v>
      </c>
      <c r="AA94" s="60">
        <f t="shared" si="8"/>
        <v>62.739999999999995</v>
      </c>
      <c r="AB94" s="60">
        <f t="shared" si="8"/>
        <v>26.490000000000002</v>
      </c>
      <c r="AC94" s="60">
        <f t="shared" si="8"/>
        <v>0</v>
      </c>
      <c r="AD94" s="60">
        <f t="shared" si="8"/>
        <v>3.08</v>
      </c>
      <c r="AE94" s="60">
        <f t="shared" si="8"/>
        <v>15.75</v>
      </c>
      <c r="AF94" s="60">
        <f t="shared" si="8"/>
        <v>43.83</v>
      </c>
      <c r="AG94" s="60">
        <f t="shared" si="8"/>
        <v>35.57</v>
      </c>
      <c r="AH94" s="60">
        <f t="shared" si="8"/>
        <v>0</v>
      </c>
      <c r="AI94" s="60">
        <f t="shared" si="8"/>
        <v>9.6999999999999993</v>
      </c>
      <c r="AJ94" s="60">
        <f t="shared" si="8"/>
        <v>76.13</v>
      </c>
      <c r="AK94" s="60">
        <f t="shared" si="8"/>
        <v>19.11</v>
      </c>
      <c r="AL94" s="60">
        <f t="shared" si="8"/>
        <v>3.58</v>
      </c>
      <c r="AM94" s="60">
        <f t="shared" si="8"/>
        <v>13</v>
      </c>
      <c r="AN94" s="60">
        <f t="shared" si="8"/>
        <v>13</v>
      </c>
      <c r="AO94" s="60">
        <f t="shared" si="8"/>
        <v>4</v>
      </c>
      <c r="AP94" s="60">
        <f t="shared" si="8"/>
        <v>4</v>
      </c>
      <c r="AQ94" s="60">
        <f t="shared" si="8"/>
        <v>6.35</v>
      </c>
      <c r="AR94" s="60">
        <f t="shared" si="8"/>
        <v>6.1550000000000002</v>
      </c>
      <c r="AS94" s="60">
        <f t="shared" si="8"/>
        <v>1.5</v>
      </c>
      <c r="AT94" s="60">
        <f t="shared" si="8"/>
        <v>14.675000000000001</v>
      </c>
      <c r="AU94" s="60">
        <f t="shared" si="8"/>
        <v>9.01</v>
      </c>
      <c r="AV94" s="60">
        <f t="shared" si="8"/>
        <v>0.3</v>
      </c>
      <c r="AW94" s="60">
        <f t="shared" si="8"/>
        <v>7</v>
      </c>
      <c r="AX94" s="60">
        <f t="shared" si="8"/>
        <v>0</v>
      </c>
      <c r="AY94" s="60">
        <f t="shared" si="8"/>
        <v>0</v>
      </c>
      <c r="AZ94" s="60">
        <f t="shared" si="8"/>
        <v>1.0249999999999999</v>
      </c>
      <c r="BA94" s="60">
        <f t="shared" ref="BA94:CF94" si="9">SUM(BA4:BA93)</f>
        <v>0</v>
      </c>
      <c r="BB94" s="60">
        <f t="shared" si="9"/>
        <v>1.75</v>
      </c>
      <c r="BC94" s="60">
        <f t="shared" si="9"/>
        <v>0</v>
      </c>
      <c r="BD94" s="60">
        <f t="shared" si="9"/>
        <v>0</v>
      </c>
      <c r="BE94" s="60">
        <f t="shared" si="9"/>
        <v>1.5</v>
      </c>
      <c r="BF94" s="60">
        <f t="shared" si="9"/>
        <v>2.21</v>
      </c>
      <c r="BG94" s="60">
        <f t="shared" si="9"/>
        <v>0.05</v>
      </c>
      <c r="BH94" s="60">
        <f t="shared" si="9"/>
        <v>0</v>
      </c>
      <c r="BI94" s="60">
        <f t="shared" si="9"/>
        <v>0.25</v>
      </c>
      <c r="BJ94" s="60">
        <f t="shared" si="9"/>
        <v>0</v>
      </c>
      <c r="BK94" s="60">
        <f t="shared" si="9"/>
        <v>13.14</v>
      </c>
      <c r="BL94" s="60">
        <f t="shared" si="9"/>
        <v>0</v>
      </c>
      <c r="BM94" s="60">
        <f t="shared" si="9"/>
        <v>1</v>
      </c>
      <c r="BN94" s="60">
        <f t="shared" si="9"/>
        <v>0</v>
      </c>
      <c r="BO94" s="60">
        <f t="shared" si="9"/>
        <v>0.3</v>
      </c>
      <c r="BP94" s="60">
        <f t="shared" si="9"/>
        <v>3.5</v>
      </c>
      <c r="BQ94" s="60">
        <f t="shared" si="9"/>
        <v>0.5</v>
      </c>
      <c r="BR94" s="60">
        <f t="shared" si="9"/>
        <v>0</v>
      </c>
      <c r="BS94" s="60">
        <f t="shared" si="9"/>
        <v>0</v>
      </c>
      <c r="BT94" s="60">
        <f t="shared" si="9"/>
        <v>0</v>
      </c>
      <c r="BU94" s="60">
        <f t="shared" si="9"/>
        <v>0</v>
      </c>
      <c r="BV94" s="60">
        <f t="shared" si="9"/>
        <v>0</v>
      </c>
      <c r="BW94" s="60">
        <f t="shared" si="9"/>
        <v>0</v>
      </c>
      <c r="BX94" s="60">
        <f t="shared" si="9"/>
        <v>0</v>
      </c>
      <c r="BY94" s="60">
        <f t="shared" si="9"/>
        <v>1.1499999999999999</v>
      </c>
      <c r="BZ94" s="60">
        <f t="shared" si="9"/>
        <v>3.39</v>
      </c>
      <c r="CA94" s="60">
        <f t="shared" si="9"/>
        <v>9.1579999999999995</v>
      </c>
      <c r="CB94" s="60">
        <f t="shared" si="9"/>
        <v>4.1999999999999993</v>
      </c>
      <c r="CC94" s="60">
        <f t="shared" si="9"/>
        <v>2</v>
      </c>
      <c r="CD94" s="60">
        <f t="shared" si="9"/>
        <v>2.15</v>
      </c>
      <c r="CE94" s="60">
        <f t="shared" si="9"/>
        <v>0.5</v>
      </c>
      <c r="CF94" s="60">
        <f t="shared" si="9"/>
        <v>0</v>
      </c>
      <c r="CI94" s="61" t="s">
        <v>428</v>
      </c>
      <c r="CJ94" s="62">
        <v>1</v>
      </c>
      <c r="CK94" s="62">
        <v>0</v>
      </c>
      <c r="CL94" s="62">
        <v>1</v>
      </c>
      <c r="CM94" s="63" t="s">
        <v>448</v>
      </c>
      <c r="CN94" s="64">
        <v>0.2</v>
      </c>
      <c r="CO94" s="64">
        <v>40</v>
      </c>
      <c r="CP94" s="65">
        <v>0.2</v>
      </c>
      <c r="CQ94" s="64">
        <v>0</v>
      </c>
    </row>
    <row r="95" spans="1:95" ht="13" x14ac:dyDescent="0.3">
      <c r="L95" s="11" t="s">
        <v>522</v>
      </c>
      <c r="CI95" s="25" t="s">
        <v>429</v>
      </c>
      <c r="CJ95" s="26">
        <v>0.16</v>
      </c>
      <c r="CK95" s="26">
        <v>0</v>
      </c>
      <c r="CL95" s="26">
        <v>0.16</v>
      </c>
      <c r="CM95" s="55" t="s">
        <v>449</v>
      </c>
      <c r="CN95" s="56">
        <v>1</v>
      </c>
      <c r="CO95" s="56">
        <v>20</v>
      </c>
      <c r="CP95" s="57">
        <v>0.5</v>
      </c>
      <c r="CQ95" s="56">
        <v>0</v>
      </c>
    </row>
    <row r="96" spans="1:95" ht="213" x14ac:dyDescent="0.3">
      <c r="L96" s="16" t="s">
        <v>523</v>
      </c>
      <c r="CI96" s="25" t="s">
        <v>430</v>
      </c>
      <c r="CJ96" s="26">
        <v>0.05</v>
      </c>
      <c r="CK96" s="26">
        <v>0</v>
      </c>
      <c r="CL96" s="26">
        <v>0.05</v>
      </c>
      <c r="CM96" s="55" t="s">
        <v>519</v>
      </c>
      <c r="CN96" s="56">
        <v>0.1</v>
      </c>
      <c r="CO96" s="56">
        <v>40</v>
      </c>
      <c r="CP96" s="57">
        <v>0.1</v>
      </c>
      <c r="CQ96" s="56">
        <v>0</v>
      </c>
    </row>
    <row r="97" spans="87:95" ht="13" x14ac:dyDescent="0.3">
      <c r="CI97" s="25" t="s">
        <v>431</v>
      </c>
      <c r="CJ97" s="26">
        <v>0.2</v>
      </c>
      <c r="CK97" s="26">
        <v>0</v>
      </c>
      <c r="CL97" s="26">
        <v>0.2</v>
      </c>
      <c r="CM97" s="55" t="s">
        <v>450</v>
      </c>
      <c r="CN97" s="56">
        <v>1</v>
      </c>
      <c r="CO97" s="56">
        <v>20</v>
      </c>
      <c r="CP97" s="57">
        <v>0.5</v>
      </c>
      <c r="CQ97" s="56">
        <v>0</v>
      </c>
    </row>
    <row r="98" spans="87:95" ht="13" x14ac:dyDescent="0.3">
      <c r="CI98" s="25" t="s">
        <v>432</v>
      </c>
      <c r="CJ98" s="26">
        <v>0.8</v>
      </c>
      <c r="CK98" s="26">
        <v>0</v>
      </c>
      <c r="CL98" s="26">
        <v>0.8</v>
      </c>
      <c r="CM98" s="55" t="s">
        <v>451</v>
      </c>
      <c r="CN98" s="56">
        <v>8.6</v>
      </c>
      <c r="CO98" s="56">
        <v>40</v>
      </c>
      <c r="CP98" s="57">
        <v>8.6</v>
      </c>
      <c r="CQ98" s="56">
        <v>0</v>
      </c>
    </row>
    <row r="99" spans="87:95" ht="13" x14ac:dyDescent="0.3">
      <c r="CI99" s="25" t="s">
        <v>433</v>
      </c>
      <c r="CJ99" s="26">
        <v>7</v>
      </c>
      <c r="CK99" s="26">
        <v>4.5</v>
      </c>
      <c r="CL99" s="26">
        <v>11.5</v>
      </c>
      <c r="CM99" s="55" t="s">
        <v>520</v>
      </c>
      <c r="CN99" s="56">
        <v>2</v>
      </c>
      <c r="CO99" s="56">
        <v>40</v>
      </c>
      <c r="CP99" s="57">
        <v>2</v>
      </c>
      <c r="CQ99" s="56">
        <v>0</v>
      </c>
    </row>
    <row r="100" spans="87:95" ht="13" x14ac:dyDescent="0.3">
      <c r="CI100" s="25" t="s">
        <v>508</v>
      </c>
      <c r="CJ100" s="26">
        <v>0.22</v>
      </c>
      <c r="CK100" s="26">
        <v>0</v>
      </c>
      <c r="CL100" s="26">
        <v>0.22</v>
      </c>
      <c r="CM100" s="55" t="s">
        <v>452</v>
      </c>
      <c r="CN100" s="56">
        <v>1</v>
      </c>
      <c r="CO100" s="56">
        <v>41.35</v>
      </c>
      <c r="CP100" s="57">
        <v>1.0337499999999999</v>
      </c>
      <c r="CQ100" s="56">
        <v>0</v>
      </c>
    </row>
    <row r="101" spans="87:95" ht="13" x14ac:dyDescent="0.3">
      <c r="CI101" s="25" t="s">
        <v>434</v>
      </c>
      <c r="CJ101" s="26">
        <v>0.25</v>
      </c>
      <c r="CK101" s="26">
        <v>0</v>
      </c>
      <c r="CL101" s="26">
        <v>0.25</v>
      </c>
      <c r="CM101" s="58" t="s">
        <v>453</v>
      </c>
      <c r="CN101" s="56">
        <v>621.53500000000008</v>
      </c>
      <c r="CO101" s="56"/>
      <c r="CP101" s="56">
        <v>617.34625000000017</v>
      </c>
      <c r="CQ101" s="56">
        <v>9.56</v>
      </c>
    </row>
    <row r="102" spans="87:95" ht="13" x14ac:dyDescent="0.3">
      <c r="CI102" s="25" t="s">
        <v>435</v>
      </c>
      <c r="CJ102" s="26">
        <v>0.5</v>
      </c>
      <c r="CK102" s="26">
        <v>0</v>
      </c>
      <c r="CL102" s="26">
        <v>0.5</v>
      </c>
    </row>
    <row r="103" spans="87:95" ht="13" x14ac:dyDescent="0.3">
      <c r="CI103" s="25" t="s">
        <v>436</v>
      </c>
      <c r="CJ103" s="26">
        <v>0.12</v>
      </c>
      <c r="CK103" s="26">
        <v>0</v>
      </c>
      <c r="CL103" s="26">
        <v>0.12</v>
      </c>
    </row>
    <row r="104" spans="87:95" ht="13" x14ac:dyDescent="0.3">
      <c r="CI104" s="25" t="s">
        <v>437</v>
      </c>
      <c r="CJ104" s="26">
        <v>3</v>
      </c>
      <c r="CK104" s="26">
        <v>2</v>
      </c>
      <c r="CL104" s="26">
        <v>5</v>
      </c>
    </row>
    <row r="105" spans="87:95" ht="13" x14ac:dyDescent="0.3">
      <c r="CI105" s="25" t="s">
        <v>438</v>
      </c>
      <c r="CJ105" s="26">
        <v>7.4999999999999997E-2</v>
      </c>
      <c r="CK105" s="26">
        <v>0</v>
      </c>
      <c r="CL105" s="26">
        <v>7.4999999999999997E-2</v>
      </c>
    </row>
    <row r="106" spans="87:95" ht="13" x14ac:dyDescent="0.3">
      <c r="CI106" s="25" t="s">
        <v>439</v>
      </c>
      <c r="CJ106" s="26">
        <v>0.1</v>
      </c>
      <c r="CK106" s="26">
        <v>0</v>
      </c>
      <c r="CL106" s="26">
        <v>0.1</v>
      </c>
    </row>
    <row r="107" spans="87:95" ht="13" x14ac:dyDescent="0.3">
      <c r="CI107" s="25" t="s">
        <v>440</v>
      </c>
      <c r="CJ107" s="26">
        <v>0.25</v>
      </c>
      <c r="CK107" s="26">
        <v>0</v>
      </c>
      <c r="CL107" s="26">
        <v>0.25</v>
      </c>
    </row>
    <row r="108" spans="87:95" ht="13" x14ac:dyDescent="0.3">
      <c r="CI108" s="25" t="s">
        <v>514</v>
      </c>
      <c r="CJ108" s="26">
        <v>0.5</v>
      </c>
      <c r="CK108" s="26">
        <v>0</v>
      </c>
      <c r="CL108" s="26">
        <v>0.5</v>
      </c>
    </row>
    <row r="109" spans="87:95" ht="13" x14ac:dyDescent="0.3">
      <c r="CI109" s="25" t="s">
        <v>441</v>
      </c>
      <c r="CJ109" s="26">
        <v>3</v>
      </c>
      <c r="CK109" s="26">
        <v>1.6</v>
      </c>
      <c r="CL109" s="26">
        <v>4.5999999999999996</v>
      </c>
    </row>
    <row r="110" spans="87:95" ht="13" x14ac:dyDescent="0.3">
      <c r="CI110" s="25" t="s">
        <v>442</v>
      </c>
      <c r="CJ110" s="26">
        <v>0.25</v>
      </c>
      <c r="CK110" s="26">
        <v>0</v>
      </c>
      <c r="CL110" s="26">
        <v>0.25</v>
      </c>
    </row>
    <row r="111" spans="87:95" ht="13" x14ac:dyDescent="0.3">
      <c r="CI111" s="25" t="s">
        <v>443</v>
      </c>
      <c r="CJ111" s="26">
        <v>0.25</v>
      </c>
      <c r="CK111" s="26">
        <v>0</v>
      </c>
      <c r="CL111" s="26">
        <v>0.25</v>
      </c>
    </row>
    <row r="112" spans="87:95" ht="13" x14ac:dyDescent="0.3">
      <c r="CI112" s="25" t="s">
        <v>444</v>
      </c>
      <c r="CJ112" s="26">
        <v>1</v>
      </c>
      <c r="CK112" s="26">
        <v>0</v>
      </c>
      <c r="CL112" s="26">
        <v>1</v>
      </c>
    </row>
    <row r="113" spans="87:90" ht="13" x14ac:dyDescent="0.3">
      <c r="CI113" s="25" t="s">
        <v>515</v>
      </c>
      <c r="CJ113" s="26">
        <v>0.25</v>
      </c>
      <c r="CK113" s="26">
        <v>0</v>
      </c>
      <c r="CL113" s="26">
        <v>0.25</v>
      </c>
    </row>
    <row r="114" spans="87:90" ht="13" x14ac:dyDescent="0.3">
      <c r="CI114" s="25" t="s">
        <v>517</v>
      </c>
      <c r="CJ114" s="26">
        <v>0.46</v>
      </c>
      <c r="CK114" s="26">
        <v>0</v>
      </c>
      <c r="CL114" s="26">
        <v>0.46</v>
      </c>
    </row>
    <row r="115" spans="87:90" ht="13" x14ac:dyDescent="0.3">
      <c r="CI115" s="25" t="s">
        <v>445</v>
      </c>
      <c r="CJ115" s="26">
        <v>0.02</v>
      </c>
      <c r="CK115" s="26">
        <v>0</v>
      </c>
      <c r="CL115" s="26">
        <v>0.02</v>
      </c>
    </row>
    <row r="116" spans="87:90" ht="13" x14ac:dyDescent="0.3">
      <c r="CI116" s="25" t="s">
        <v>446</v>
      </c>
      <c r="CJ116" s="26">
        <v>0.13</v>
      </c>
      <c r="CK116" s="26">
        <v>0</v>
      </c>
      <c r="CL116" s="26">
        <v>0.13</v>
      </c>
    </row>
    <row r="117" spans="87:90" ht="13" x14ac:dyDescent="0.3">
      <c r="CI117" s="25" t="s">
        <v>447</v>
      </c>
      <c r="CJ117" s="26">
        <v>6.25E-2</v>
      </c>
      <c r="CK117" s="26">
        <v>0</v>
      </c>
      <c r="CL117" s="26">
        <v>6.25E-2</v>
      </c>
    </row>
    <row r="118" spans="87:90" ht="13" x14ac:dyDescent="0.3">
      <c r="CI118" s="37" t="s">
        <v>448</v>
      </c>
      <c r="CJ118" s="26">
        <v>0.06</v>
      </c>
      <c r="CK118" s="26">
        <v>0</v>
      </c>
      <c r="CL118" s="26">
        <v>0.06</v>
      </c>
    </row>
    <row r="119" spans="87:90" ht="13" x14ac:dyDescent="0.3">
      <c r="CI119" s="25" t="s">
        <v>449</v>
      </c>
      <c r="CJ119" s="26">
        <v>0.02</v>
      </c>
      <c r="CK119" s="26">
        <v>0</v>
      </c>
      <c r="CL119" s="26">
        <v>0.02</v>
      </c>
    </row>
    <row r="120" spans="87:90" ht="13" x14ac:dyDescent="0.3">
      <c r="CI120" s="25" t="s">
        <v>519</v>
      </c>
      <c r="CJ120" s="26">
        <v>0.05</v>
      </c>
      <c r="CK120" s="26">
        <v>0</v>
      </c>
      <c r="CL120" s="26">
        <v>0.05</v>
      </c>
    </row>
    <row r="121" spans="87:90" ht="13" x14ac:dyDescent="0.3">
      <c r="CI121" s="25" t="s">
        <v>450</v>
      </c>
      <c r="CJ121" s="26">
        <v>0.01</v>
      </c>
      <c r="CK121" s="26">
        <v>0</v>
      </c>
      <c r="CL121" s="26">
        <v>0.01</v>
      </c>
    </row>
    <row r="122" spans="87:90" ht="13" x14ac:dyDescent="0.3">
      <c r="CI122" s="25" t="s">
        <v>451</v>
      </c>
      <c r="CJ122" s="26">
        <v>2</v>
      </c>
      <c r="CK122" s="26">
        <v>0.5</v>
      </c>
      <c r="CL122" s="26">
        <v>2.5</v>
      </c>
    </row>
    <row r="123" spans="87:90" ht="13" x14ac:dyDescent="0.3">
      <c r="CI123" s="25" t="s">
        <v>520</v>
      </c>
      <c r="CJ123" s="26">
        <v>0.08</v>
      </c>
      <c r="CK123" s="26">
        <v>0</v>
      </c>
      <c r="CL123" s="26">
        <v>0.08</v>
      </c>
    </row>
    <row r="124" spans="87:90" ht="13" x14ac:dyDescent="0.3">
      <c r="CI124" s="25" t="s">
        <v>452</v>
      </c>
      <c r="CJ124" s="26">
        <v>0.05</v>
      </c>
      <c r="CK124" s="26">
        <v>0</v>
      </c>
      <c r="CL124" s="26">
        <v>0.05</v>
      </c>
    </row>
    <row r="125" spans="87:90" ht="13" x14ac:dyDescent="0.3">
      <c r="CI125" s="40" t="s">
        <v>453</v>
      </c>
      <c r="CJ125" s="26">
        <v>53.747499999999995</v>
      </c>
      <c r="CK125" s="26">
        <v>10.75</v>
      </c>
      <c r="CL125" s="26">
        <v>64.497500000000002</v>
      </c>
    </row>
    <row r="126" spans="87:90" x14ac:dyDescent="0.25">
      <c r="CI126" s="41" t="s">
        <v>521</v>
      </c>
      <c r="CJ126" s="41"/>
      <c r="CK126" s="41"/>
      <c r="CL126" s="41"/>
    </row>
    <row r="127" spans="87:90" ht="13" x14ac:dyDescent="0.3">
      <c r="CI127" s="42" t="s">
        <v>454</v>
      </c>
      <c r="CJ127" s="43"/>
      <c r="CK127" s="43"/>
      <c r="CL127" s="43"/>
    </row>
    <row r="128" spans="87:90" x14ac:dyDescent="0.25">
      <c r="CI128" s="44" t="s">
        <v>455</v>
      </c>
      <c r="CJ128" s="44"/>
      <c r="CK128" s="44"/>
      <c r="CL128" s="44"/>
    </row>
    <row r="129" spans="87:90" x14ac:dyDescent="0.25">
      <c r="CI129" s="45" t="s">
        <v>456</v>
      </c>
      <c r="CJ129" s="45"/>
      <c r="CK129" s="45"/>
      <c r="CL129" s="45"/>
    </row>
    <row r="130" spans="87:90" ht="409.5" customHeight="1" x14ac:dyDescent="0.25">
      <c r="CI130" s="46" t="s">
        <v>457</v>
      </c>
      <c r="CJ130" s="46"/>
      <c r="CK130" s="46"/>
      <c r="CL130" s="46"/>
    </row>
    <row r="131" spans="87:90" ht="14" x14ac:dyDescent="0.3">
      <c r="CI131" s="47"/>
      <c r="CJ131" s="47"/>
      <c r="CK131" s="47"/>
      <c r="CL131" s="47"/>
    </row>
    <row r="132" spans="87:90" x14ac:dyDescent="0.25">
      <c r="CI132" s="48"/>
      <c r="CJ132" s="48"/>
      <c r="CK132" s="48"/>
      <c r="CL132" s="48"/>
    </row>
  </sheetData>
  <sortState ref="L4:CG68">
    <sortCondition ref="L4:L68"/>
  </sortState>
  <mergeCells count="5">
    <mergeCell ref="CJ1:CL1"/>
    <mergeCell ref="O1:P1"/>
    <mergeCell ref="X1:AP1"/>
    <mergeCell ref="AQ1:BK1"/>
    <mergeCell ref="BL1:CF1"/>
  </mergeCells>
  <phoneticPr fontId="0" type="noConversion"/>
  <pageMargins left="0.75" right="0.75" top="1" bottom="1" header="0.5" footer="0.5"/>
  <pageSetup orientation="portrait" r:id="rId1"/>
  <headerFooter alignWithMargins="0"/>
  <ignoredErrors>
    <ignoredError sqref="U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C113"/>
  <sheetViews>
    <sheetView showZeros="0" tabSelected="1" zoomScaleNormal="100" zoomScaleSheetLayoutView="80" zoomScalePageLayoutView="70" workbookViewId="0">
      <pane ySplit="2" topLeftCell="A3" activePane="bottomLeft" state="frozen"/>
      <selection activeCell="D1" sqref="D1"/>
      <selection pane="bottomLeft" activeCell="B63" sqref="B63"/>
    </sheetView>
  </sheetViews>
  <sheetFormatPr defaultColWidth="3.1796875" defaultRowHeight="13" x14ac:dyDescent="0.3"/>
  <cols>
    <col min="1" max="1" width="33.26953125" style="108" customWidth="1"/>
    <col min="2" max="2" width="7.54296875" style="83" customWidth="1"/>
    <col min="3" max="3" width="7" style="83" customWidth="1"/>
    <col min="4" max="4" width="6.81640625" style="83" customWidth="1"/>
    <col min="5" max="5" width="8.54296875" style="83" customWidth="1"/>
    <col min="6" max="6" width="8.1796875" style="95" customWidth="1"/>
    <col min="7" max="7" width="6.7265625" style="83" customWidth="1"/>
    <col min="8" max="8" width="6" style="118" customWidth="1"/>
    <col min="9" max="9" width="6" style="122" customWidth="1"/>
    <col min="10" max="10" width="6.81640625" style="83" customWidth="1"/>
    <col min="11" max="14" width="5.26953125" style="83" customWidth="1"/>
    <col min="15" max="15" width="6.1796875" style="83" customWidth="1"/>
    <col min="16" max="18" width="5.26953125" style="83" customWidth="1"/>
    <col min="19" max="19" width="6.7265625" style="83" customWidth="1"/>
    <col min="20" max="20" width="6.26953125" style="83" customWidth="1"/>
    <col min="21" max="21" width="7.26953125" style="83" customWidth="1"/>
    <col min="22" max="22" width="5.26953125" style="83" customWidth="1"/>
    <col min="23" max="23" width="7" style="83" customWidth="1"/>
    <col min="24" max="24" width="5.1796875" style="83" customWidth="1"/>
    <col min="25" max="27" width="5.26953125" style="83" customWidth="1"/>
    <col min="28" max="28" width="4.1796875" style="83" customWidth="1"/>
    <col min="29" max="29" width="9.1796875" style="118" customWidth="1"/>
    <col min="30" max="30" width="6" style="122" customWidth="1"/>
    <col min="31" max="31" width="5.81640625" style="83" customWidth="1"/>
    <col min="32" max="38" width="4.7265625" style="83" customWidth="1"/>
    <col min="39" max="39" width="7.1796875" style="83" customWidth="1"/>
    <col min="40" max="40" width="8.1796875" style="83" customWidth="1"/>
    <col min="41" max="41" width="5.453125" style="83" customWidth="1"/>
    <col min="42" max="42" width="6.1796875" style="83" customWidth="1"/>
    <col min="43" max="43" width="4.7265625" style="83" customWidth="1"/>
    <col min="44" max="48" width="6.1796875" style="83" customWidth="1"/>
    <col min="49" max="49" width="5.453125" style="83" customWidth="1"/>
    <col min="50" max="50" width="10.7265625" style="118" customWidth="1"/>
    <col min="51" max="51" width="4.453125" style="122" customWidth="1"/>
    <col min="52" max="52" width="12.81640625" style="83" customWidth="1"/>
    <col min="53" max="53" width="4.54296875" style="83" customWidth="1"/>
    <col min="54" max="54" width="4.81640625" style="83" customWidth="1"/>
    <col min="55" max="55" width="4.7265625" style="83" customWidth="1"/>
    <col min="56" max="56" width="5" style="83" customWidth="1"/>
    <col min="57" max="57" width="7.453125" style="83" customWidth="1"/>
    <col min="58" max="58" width="5" style="83" customWidth="1"/>
    <col min="59" max="59" width="5.1796875" style="83" customWidth="1"/>
    <col min="60" max="60" width="6" style="83" customWidth="1"/>
    <col min="61" max="61" width="9.1796875" style="83" customWidth="1"/>
    <col min="62" max="62" width="4" style="83" customWidth="1"/>
    <col min="63" max="63" width="7" style="83" customWidth="1"/>
    <col min="64" max="64" width="4.54296875" style="83" customWidth="1"/>
    <col min="65" max="65" width="7.26953125" style="83" customWidth="1"/>
    <col min="66" max="66" width="5.1796875" style="83" customWidth="1"/>
    <col min="67" max="67" width="4.7265625" style="83" customWidth="1"/>
    <col min="68" max="68" width="5.81640625" style="83" customWidth="1"/>
    <col min="69" max="69" width="5.7265625" style="83" customWidth="1"/>
    <col min="70" max="70" width="4.7265625" style="83" customWidth="1"/>
    <col min="71" max="71" width="6.81640625" style="83" customWidth="1"/>
    <col min="72" max="72" width="7.26953125" style="83" customWidth="1"/>
    <col min="73" max="76" width="7.26953125" style="83" hidden="1" customWidth="1"/>
    <col min="77" max="77" width="15.1796875" style="83" hidden="1" customWidth="1"/>
    <col min="78" max="81" width="7.26953125" style="83" hidden="1" customWidth="1"/>
    <col min="82" max="16384" width="3.1796875" style="83"/>
  </cols>
  <sheetData>
    <row r="1" spans="1:81" s="105" customFormat="1" x14ac:dyDescent="0.3">
      <c r="A1" s="159" t="s">
        <v>585</v>
      </c>
      <c r="B1" s="163" t="s">
        <v>358</v>
      </c>
      <c r="C1" s="163"/>
      <c r="D1" s="103"/>
      <c r="E1" s="162" t="s">
        <v>363</v>
      </c>
      <c r="F1" s="162"/>
      <c r="G1" s="162"/>
      <c r="H1" s="162"/>
      <c r="I1" s="119"/>
      <c r="J1" s="104"/>
      <c r="K1" s="164" t="s">
        <v>364</v>
      </c>
      <c r="L1" s="164"/>
      <c r="M1" s="164"/>
      <c r="N1" s="164"/>
      <c r="O1" s="164"/>
      <c r="P1" s="164"/>
      <c r="Q1" s="164"/>
      <c r="R1" s="164"/>
      <c r="S1" s="164"/>
      <c r="T1" s="164"/>
      <c r="U1" s="164"/>
      <c r="V1" s="164"/>
      <c r="W1" s="164"/>
      <c r="X1" s="164"/>
      <c r="Y1" s="164"/>
      <c r="Z1" s="164"/>
      <c r="AA1" s="164"/>
      <c r="AB1" s="164"/>
      <c r="AC1" s="164"/>
      <c r="AD1" s="165" t="s">
        <v>539</v>
      </c>
      <c r="AE1" s="165"/>
      <c r="AF1" s="165"/>
      <c r="AG1" s="165"/>
      <c r="AH1" s="165"/>
      <c r="AI1" s="165"/>
      <c r="AJ1" s="165"/>
      <c r="AK1" s="165"/>
      <c r="AL1" s="165"/>
      <c r="AM1" s="165"/>
      <c r="AN1" s="165"/>
      <c r="AO1" s="165"/>
      <c r="AP1" s="165"/>
      <c r="AQ1" s="165"/>
      <c r="AR1" s="165"/>
      <c r="AS1" s="165"/>
      <c r="AT1" s="165"/>
      <c r="AU1" s="165"/>
      <c r="AV1" s="165"/>
      <c r="AW1" s="165"/>
      <c r="AX1" s="165"/>
      <c r="AY1" s="166" t="s">
        <v>537</v>
      </c>
      <c r="AZ1" s="166"/>
      <c r="BA1" s="166"/>
      <c r="BB1" s="166"/>
      <c r="BC1" s="166"/>
      <c r="BD1" s="166"/>
      <c r="BE1" s="166"/>
      <c r="BF1" s="166"/>
      <c r="BG1" s="166"/>
      <c r="BH1" s="166"/>
      <c r="BI1" s="166"/>
      <c r="BJ1" s="166"/>
      <c r="BK1" s="166"/>
      <c r="BL1" s="166"/>
      <c r="BM1" s="166"/>
      <c r="BN1" s="166"/>
      <c r="BO1" s="166"/>
      <c r="BP1" s="166"/>
      <c r="BQ1" s="166"/>
      <c r="BR1" s="166"/>
      <c r="BS1" s="166"/>
      <c r="BU1" s="106" t="s">
        <v>382</v>
      </c>
      <c r="BV1" s="161" t="s">
        <v>358</v>
      </c>
      <c r="BW1" s="161"/>
      <c r="BX1" s="161"/>
      <c r="BY1" s="107"/>
      <c r="BZ1" s="107"/>
      <c r="CA1" s="107"/>
      <c r="CB1" s="107"/>
      <c r="CC1" s="107"/>
    </row>
    <row r="2" spans="1:81" s="96" customFormat="1" ht="95.25" customHeight="1" x14ac:dyDescent="0.3">
      <c r="A2" s="160"/>
      <c r="B2" s="109" t="s">
        <v>542</v>
      </c>
      <c r="C2" s="109" t="s">
        <v>543</v>
      </c>
      <c r="D2" s="109" t="s">
        <v>544</v>
      </c>
      <c r="E2" s="110" t="s">
        <v>360</v>
      </c>
      <c r="F2" s="111" t="s">
        <v>361</v>
      </c>
      <c r="G2" s="110" t="s">
        <v>540</v>
      </c>
      <c r="H2" s="117" t="s">
        <v>541</v>
      </c>
      <c r="I2" s="120" t="s">
        <v>24</v>
      </c>
      <c r="J2" s="112" t="s">
        <v>367</v>
      </c>
      <c r="K2" s="112" t="s">
        <v>366</v>
      </c>
      <c r="L2" s="112" t="s">
        <v>25</v>
      </c>
      <c r="M2" s="112" t="s">
        <v>26</v>
      </c>
      <c r="N2" s="112" t="s">
        <v>27</v>
      </c>
      <c r="O2" s="112" t="s">
        <v>29</v>
      </c>
      <c r="P2" s="112" t="s">
        <v>32</v>
      </c>
      <c r="Q2" s="112" t="s">
        <v>33</v>
      </c>
      <c r="R2" s="112" t="s">
        <v>28</v>
      </c>
      <c r="S2" s="112" t="s">
        <v>30</v>
      </c>
      <c r="T2" s="112" t="s">
        <v>31</v>
      </c>
      <c r="U2" s="112" t="s">
        <v>531</v>
      </c>
      <c r="V2" s="112" t="s">
        <v>35</v>
      </c>
      <c r="W2" s="112" t="s">
        <v>36</v>
      </c>
      <c r="X2" s="112" t="s">
        <v>38</v>
      </c>
      <c r="Y2" s="112" t="s">
        <v>37</v>
      </c>
      <c r="Z2" s="112" t="s">
        <v>39</v>
      </c>
      <c r="AA2" s="128" t="s">
        <v>40</v>
      </c>
      <c r="AB2" s="112" t="s">
        <v>41</v>
      </c>
      <c r="AC2" s="124" t="s">
        <v>368</v>
      </c>
      <c r="AD2" s="125" t="s">
        <v>24</v>
      </c>
      <c r="AE2" s="113" t="s">
        <v>367</v>
      </c>
      <c r="AF2" s="113" t="s">
        <v>366</v>
      </c>
      <c r="AG2" s="113" t="s">
        <v>25</v>
      </c>
      <c r="AH2" s="113" t="s">
        <v>26</v>
      </c>
      <c r="AI2" s="113" t="s">
        <v>27</v>
      </c>
      <c r="AJ2" s="113" t="s">
        <v>29</v>
      </c>
      <c r="AK2" s="113" t="s">
        <v>32</v>
      </c>
      <c r="AL2" s="113" t="s">
        <v>33</v>
      </c>
      <c r="AM2" s="113" t="s">
        <v>28</v>
      </c>
      <c r="AN2" s="113" t="s">
        <v>30</v>
      </c>
      <c r="AO2" s="113" t="s">
        <v>31</v>
      </c>
      <c r="AP2" s="113" t="s">
        <v>531</v>
      </c>
      <c r="AQ2" s="113" t="s">
        <v>35</v>
      </c>
      <c r="AR2" s="113" t="s">
        <v>36</v>
      </c>
      <c r="AS2" s="113" t="s">
        <v>38</v>
      </c>
      <c r="AT2" s="113" t="s">
        <v>37</v>
      </c>
      <c r="AU2" s="113" t="s">
        <v>39</v>
      </c>
      <c r="AV2" s="113" t="s">
        <v>40</v>
      </c>
      <c r="AW2" s="113" t="s">
        <v>41</v>
      </c>
      <c r="AX2" s="126" t="s">
        <v>532</v>
      </c>
      <c r="AY2" s="127" t="s">
        <v>24</v>
      </c>
      <c r="AZ2" s="115" t="s">
        <v>42</v>
      </c>
      <c r="BA2" s="114" t="s">
        <v>43</v>
      </c>
      <c r="BB2" s="114" t="s">
        <v>25</v>
      </c>
      <c r="BC2" s="114" t="s">
        <v>26</v>
      </c>
      <c r="BD2" s="114" t="s">
        <v>27</v>
      </c>
      <c r="BE2" s="114" t="s">
        <v>29</v>
      </c>
      <c r="BF2" s="114" t="s">
        <v>32</v>
      </c>
      <c r="BG2" s="114" t="s">
        <v>33</v>
      </c>
      <c r="BH2" s="114" t="s">
        <v>28</v>
      </c>
      <c r="BI2" s="114" t="s">
        <v>44</v>
      </c>
      <c r="BJ2" s="114" t="s">
        <v>31</v>
      </c>
      <c r="BK2" s="114" t="s">
        <v>34</v>
      </c>
      <c r="BL2" s="114" t="s">
        <v>35</v>
      </c>
      <c r="BM2" s="114" t="s">
        <v>36</v>
      </c>
      <c r="BN2" s="114" t="s">
        <v>38</v>
      </c>
      <c r="BO2" s="114" t="s">
        <v>37</v>
      </c>
      <c r="BP2" s="114" t="s">
        <v>39</v>
      </c>
      <c r="BQ2" s="114" t="s">
        <v>40</v>
      </c>
      <c r="BR2" s="114" t="s">
        <v>41</v>
      </c>
      <c r="BS2" s="114" t="s">
        <v>371</v>
      </c>
      <c r="BU2" s="97" t="s">
        <v>383</v>
      </c>
      <c r="BV2" s="98" t="s">
        <v>22</v>
      </c>
      <c r="BW2" s="99" t="s">
        <v>23</v>
      </c>
      <c r="BX2" s="100" t="s">
        <v>359</v>
      </c>
      <c r="BY2" s="101" t="s">
        <v>383</v>
      </c>
      <c r="BZ2" s="101" t="s">
        <v>464</v>
      </c>
      <c r="CA2" s="101" t="s">
        <v>361</v>
      </c>
      <c r="CB2" s="102" t="s">
        <v>465</v>
      </c>
      <c r="CC2" s="101" t="s">
        <v>466</v>
      </c>
    </row>
    <row r="3" spans="1:81" s="81" customFormat="1" ht="18.75" customHeight="1" x14ac:dyDescent="0.3">
      <c r="A3" s="123" t="s">
        <v>587</v>
      </c>
      <c r="B3" s="79">
        <v>0.75</v>
      </c>
      <c r="C3" s="79">
        <v>0</v>
      </c>
      <c r="D3" s="82">
        <f>B3+C3</f>
        <v>0.75</v>
      </c>
      <c r="E3" s="81">
        <v>4</v>
      </c>
      <c r="F3" s="134">
        <v>40</v>
      </c>
      <c r="G3" s="81">
        <f t="shared" ref="G3:G59" si="0">SUM(I3:AC3)*(F3*52/2080)+SUM(AD3:AX3)</f>
        <v>4</v>
      </c>
      <c r="H3" s="135">
        <f>SUM(AY3:BS3)</f>
        <v>0</v>
      </c>
      <c r="I3" s="136">
        <v>1</v>
      </c>
      <c r="J3" s="81">
        <v>2</v>
      </c>
      <c r="K3" s="81">
        <v>0</v>
      </c>
      <c r="O3" s="81">
        <v>0.5</v>
      </c>
      <c r="T3" s="81">
        <v>0.5</v>
      </c>
      <c r="AC3" s="135"/>
      <c r="AD3" s="136"/>
      <c r="AX3" s="135"/>
      <c r="AY3" s="136"/>
      <c r="BU3" s="137"/>
      <c r="BV3" s="138"/>
      <c r="BW3" s="137"/>
      <c r="BX3" s="137"/>
      <c r="BY3" s="123" t="s">
        <v>384</v>
      </c>
      <c r="BZ3" s="79">
        <v>4</v>
      </c>
      <c r="CA3" s="79">
        <v>40</v>
      </c>
      <c r="CB3" s="80">
        <v>4</v>
      </c>
      <c r="CC3" s="79">
        <v>0</v>
      </c>
    </row>
    <row r="4" spans="1:81" s="82" customFormat="1" x14ac:dyDescent="0.3">
      <c r="A4" s="82" t="s">
        <v>556</v>
      </c>
      <c r="B4" s="82">
        <v>0.46</v>
      </c>
      <c r="C4" s="82">
        <v>0.01</v>
      </c>
      <c r="D4" s="82">
        <f>B4+C4</f>
        <v>0.47000000000000003</v>
      </c>
      <c r="E4" s="81">
        <v>5</v>
      </c>
      <c r="F4" s="94">
        <v>40</v>
      </c>
      <c r="G4" s="81">
        <f t="shared" si="0"/>
        <v>4.2750000000000004</v>
      </c>
      <c r="H4" s="116">
        <f>SUM(AY4:BS4)</f>
        <v>0</v>
      </c>
      <c r="I4" s="121">
        <v>1</v>
      </c>
      <c r="J4" s="82">
        <v>2</v>
      </c>
      <c r="U4" s="82">
        <v>1</v>
      </c>
      <c r="AC4" s="116"/>
      <c r="AD4" s="121"/>
      <c r="AS4" s="82">
        <f>11/40</f>
        <v>0.27500000000000002</v>
      </c>
      <c r="AX4" s="116"/>
      <c r="AY4" s="121"/>
      <c r="BU4" s="137"/>
      <c r="BY4" s="123" t="s">
        <v>385</v>
      </c>
      <c r="BZ4" s="79">
        <v>2.95</v>
      </c>
      <c r="CA4" s="79">
        <v>40</v>
      </c>
      <c r="CB4" s="80">
        <v>2.95</v>
      </c>
      <c r="CC4" s="79">
        <v>0</v>
      </c>
    </row>
    <row r="5" spans="1:81" s="82" customFormat="1" x14ac:dyDescent="0.3">
      <c r="A5" s="82" t="s">
        <v>588</v>
      </c>
      <c r="B5" s="82">
        <v>0.33</v>
      </c>
      <c r="D5" s="82">
        <f t="shared" ref="D5:D68" si="1">B5+C5</f>
        <v>0.33</v>
      </c>
      <c r="E5" s="81">
        <f t="shared" ref="E5:E20" si="2">SUM(I5:AX5)</f>
        <v>3</v>
      </c>
      <c r="F5" s="94">
        <v>40</v>
      </c>
      <c r="G5" s="81">
        <f t="shared" si="0"/>
        <v>3</v>
      </c>
      <c r="H5" s="116">
        <f t="shared" ref="H5:H66" si="3">SUM(AY5:BS5)</f>
        <v>0</v>
      </c>
      <c r="I5" s="121">
        <v>1</v>
      </c>
      <c r="J5" s="82">
        <v>2</v>
      </c>
      <c r="AC5" s="116"/>
      <c r="AD5" s="121">
        <v>0</v>
      </c>
      <c r="AE5" s="82">
        <v>0</v>
      </c>
      <c r="AF5" s="82">
        <v>0</v>
      </c>
      <c r="AG5" s="82">
        <v>0</v>
      </c>
      <c r="AH5" s="82">
        <v>0</v>
      </c>
      <c r="AI5" s="82">
        <v>0</v>
      </c>
      <c r="AJ5" s="82">
        <v>0</v>
      </c>
      <c r="AK5" s="82">
        <v>0</v>
      </c>
      <c r="AL5" s="82">
        <v>0</v>
      </c>
      <c r="AM5" s="82">
        <v>0</v>
      </c>
      <c r="AN5" s="82">
        <v>0</v>
      </c>
      <c r="AO5" s="82">
        <v>0</v>
      </c>
      <c r="AP5" s="82">
        <v>0</v>
      </c>
      <c r="AQ5" s="82">
        <v>0</v>
      </c>
      <c r="AR5" s="82">
        <v>0</v>
      </c>
      <c r="AS5" s="82">
        <v>0</v>
      </c>
      <c r="AT5" s="82">
        <v>0</v>
      </c>
      <c r="AU5" s="82">
        <v>0</v>
      </c>
      <c r="AV5" s="82">
        <v>0</v>
      </c>
      <c r="AW5" s="82">
        <v>0</v>
      </c>
      <c r="AX5" s="116">
        <v>0</v>
      </c>
      <c r="AY5" s="121">
        <v>0</v>
      </c>
      <c r="BV5" s="137"/>
      <c r="BY5" s="123" t="s">
        <v>474</v>
      </c>
      <c r="BZ5" s="79">
        <v>2.5</v>
      </c>
      <c r="CA5" s="79">
        <v>40</v>
      </c>
      <c r="CB5" s="80">
        <v>2.5</v>
      </c>
      <c r="CC5" s="79">
        <v>0</v>
      </c>
    </row>
    <row r="6" spans="1:81" s="82" customFormat="1" x14ac:dyDescent="0.3">
      <c r="A6" s="82" t="s">
        <v>524</v>
      </c>
      <c r="B6" s="82">
        <v>0.5</v>
      </c>
      <c r="D6" s="82">
        <f t="shared" si="1"/>
        <v>0.5</v>
      </c>
      <c r="E6" s="81">
        <v>4</v>
      </c>
      <c r="F6" s="94">
        <v>40</v>
      </c>
      <c r="G6" s="81">
        <f t="shared" si="0"/>
        <v>3.5</v>
      </c>
      <c r="H6" s="116">
        <f t="shared" si="3"/>
        <v>0</v>
      </c>
      <c r="I6" s="121">
        <v>1</v>
      </c>
      <c r="L6" s="82">
        <v>2</v>
      </c>
      <c r="AC6" s="116"/>
      <c r="AD6" s="121"/>
      <c r="AS6" s="82">
        <v>0.5</v>
      </c>
      <c r="AX6" s="116"/>
      <c r="AY6" s="121"/>
      <c r="AZ6" s="82">
        <v>0</v>
      </c>
      <c r="BU6" s="123" t="s">
        <v>384</v>
      </c>
      <c r="BV6" s="79">
        <v>0.66</v>
      </c>
      <c r="BW6" s="79">
        <v>0</v>
      </c>
      <c r="BX6" s="79">
        <v>0.66</v>
      </c>
      <c r="BY6" s="123" t="s">
        <v>386</v>
      </c>
      <c r="BZ6" s="79">
        <v>4.68</v>
      </c>
      <c r="CA6" s="79">
        <v>40</v>
      </c>
      <c r="CB6" s="80">
        <v>4.68</v>
      </c>
      <c r="CC6" s="79">
        <v>0</v>
      </c>
    </row>
    <row r="7" spans="1:81" s="82" customFormat="1" x14ac:dyDescent="0.3">
      <c r="A7" s="82" t="s">
        <v>589</v>
      </c>
      <c r="B7" s="82">
        <v>0.25</v>
      </c>
      <c r="D7" s="82">
        <f t="shared" si="1"/>
        <v>0.25</v>
      </c>
      <c r="E7" s="81">
        <v>3</v>
      </c>
      <c r="F7" s="94">
        <v>40</v>
      </c>
      <c r="G7" s="81">
        <f t="shared" si="0"/>
        <v>3</v>
      </c>
      <c r="H7" s="116">
        <f>SUM(AY7:BS7)</f>
        <v>0.35</v>
      </c>
      <c r="I7" s="121">
        <v>1</v>
      </c>
      <c r="J7" s="82">
        <v>2</v>
      </c>
      <c r="N7" s="82">
        <v>0</v>
      </c>
      <c r="AC7" s="116">
        <v>0</v>
      </c>
      <c r="AD7" s="121"/>
      <c r="AF7" s="82">
        <v>0</v>
      </c>
      <c r="AH7" s="82">
        <v>0</v>
      </c>
      <c r="AX7" s="116"/>
      <c r="AY7" s="121"/>
      <c r="BC7" s="82">
        <f>(7/40)*2</f>
        <v>0.35</v>
      </c>
      <c r="BU7" s="123" t="s">
        <v>385</v>
      </c>
      <c r="BV7" s="79">
        <v>0.2</v>
      </c>
      <c r="BW7" s="79">
        <v>0</v>
      </c>
      <c r="BX7" s="79">
        <v>0.2</v>
      </c>
      <c r="BY7" s="123" t="s">
        <v>475</v>
      </c>
      <c r="BZ7" s="79">
        <v>4</v>
      </c>
      <c r="CA7" s="79">
        <v>40</v>
      </c>
      <c r="CB7" s="80">
        <v>4</v>
      </c>
      <c r="CC7" s="79">
        <v>0</v>
      </c>
    </row>
    <row r="8" spans="1:81" s="82" customFormat="1" x14ac:dyDescent="0.3">
      <c r="A8" s="82" t="s">
        <v>525</v>
      </c>
      <c r="B8" s="82">
        <v>1</v>
      </c>
      <c r="C8" s="82">
        <v>1</v>
      </c>
      <c r="D8" s="82">
        <f t="shared" si="1"/>
        <v>2</v>
      </c>
      <c r="E8" s="81">
        <f>SUM(I8:AC8)+0</f>
        <v>14</v>
      </c>
      <c r="F8" s="94">
        <v>40</v>
      </c>
      <c r="G8" s="81">
        <f t="shared" si="0"/>
        <v>14</v>
      </c>
      <c r="H8" s="116">
        <f>SUM(AY8:BS8)</f>
        <v>0.875</v>
      </c>
      <c r="I8" s="121">
        <v>1</v>
      </c>
      <c r="K8" s="82">
        <v>9</v>
      </c>
      <c r="L8" s="82">
        <v>0</v>
      </c>
      <c r="M8" s="82">
        <v>0</v>
      </c>
      <c r="P8" s="82">
        <v>0</v>
      </c>
      <c r="Q8" s="82">
        <v>0</v>
      </c>
      <c r="R8" s="82">
        <v>1</v>
      </c>
      <c r="S8" s="82">
        <v>1</v>
      </c>
      <c r="T8" s="82">
        <v>1</v>
      </c>
      <c r="U8" s="82">
        <v>1</v>
      </c>
      <c r="V8" s="82">
        <v>0</v>
      </c>
      <c r="W8" s="82">
        <v>0</v>
      </c>
      <c r="X8" s="82">
        <v>0</v>
      </c>
      <c r="Y8" s="82">
        <v>0</v>
      </c>
      <c r="AA8" s="82">
        <v>0</v>
      </c>
      <c r="AB8" s="82">
        <v>0</v>
      </c>
      <c r="AC8" s="116"/>
      <c r="AD8" s="121">
        <v>0</v>
      </c>
      <c r="AE8" s="82">
        <v>0</v>
      </c>
      <c r="AF8" s="82">
        <v>0</v>
      </c>
      <c r="AG8" s="82">
        <v>0</v>
      </c>
      <c r="AH8" s="82">
        <v>0</v>
      </c>
      <c r="AI8" s="82">
        <v>0</v>
      </c>
      <c r="AJ8" s="82">
        <v>0</v>
      </c>
      <c r="AK8" s="82">
        <v>0</v>
      </c>
      <c r="AL8" s="82">
        <v>0</v>
      </c>
      <c r="AM8" s="82">
        <v>0</v>
      </c>
      <c r="AN8" s="82">
        <v>0</v>
      </c>
      <c r="AO8" s="82">
        <v>0</v>
      </c>
      <c r="AP8" s="82">
        <v>0</v>
      </c>
      <c r="AQ8" s="82">
        <v>0</v>
      </c>
      <c r="AR8" s="82">
        <v>0</v>
      </c>
      <c r="AT8" s="82">
        <v>0</v>
      </c>
      <c r="AU8" s="82">
        <v>0</v>
      </c>
      <c r="AV8" s="82">
        <v>0</v>
      </c>
      <c r="AW8" s="82">
        <v>0</v>
      </c>
      <c r="AX8" s="116">
        <v>0</v>
      </c>
      <c r="AY8" s="121">
        <v>0</v>
      </c>
      <c r="AZ8" s="82">
        <v>0</v>
      </c>
      <c r="BA8" s="82">
        <v>0</v>
      </c>
      <c r="BB8" s="82">
        <v>0</v>
      </c>
      <c r="BC8" s="82">
        <v>0</v>
      </c>
      <c r="BD8" s="82">
        <v>0</v>
      </c>
      <c r="BE8" s="82">
        <v>0</v>
      </c>
      <c r="BF8" s="82">
        <v>0</v>
      </c>
      <c r="BG8" s="82">
        <v>0</v>
      </c>
      <c r="BH8" s="82">
        <v>0</v>
      </c>
      <c r="BI8" s="82">
        <v>0</v>
      </c>
      <c r="BJ8" s="82">
        <v>0</v>
      </c>
      <c r="BK8" s="82">
        <v>0</v>
      </c>
      <c r="BL8" s="82">
        <v>0</v>
      </c>
      <c r="BN8" s="82">
        <f>35/40</f>
        <v>0.875</v>
      </c>
      <c r="BO8" s="82">
        <v>0</v>
      </c>
      <c r="BP8" s="82">
        <v>0</v>
      </c>
      <c r="BQ8" s="82">
        <v>0</v>
      </c>
      <c r="BR8" s="82">
        <v>0</v>
      </c>
      <c r="BS8" s="82">
        <v>0</v>
      </c>
      <c r="BU8" s="123" t="s">
        <v>473</v>
      </c>
      <c r="BV8" s="79">
        <v>0.01</v>
      </c>
      <c r="BW8" s="79">
        <v>0</v>
      </c>
      <c r="BX8" s="79">
        <v>0.01</v>
      </c>
      <c r="BY8" s="123" t="s">
        <v>476</v>
      </c>
      <c r="BZ8" s="79">
        <v>10</v>
      </c>
      <c r="CA8" s="79">
        <v>40</v>
      </c>
      <c r="CB8" s="80">
        <v>10</v>
      </c>
      <c r="CC8" s="79">
        <v>0</v>
      </c>
    </row>
    <row r="9" spans="1:81" s="82" customFormat="1" x14ac:dyDescent="0.3">
      <c r="A9" s="82" t="s">
        <v>555</v>
      </c>
      <c r="B9" s="82">
        <v>0.15</v>
      </c>
      <c r="D9" s="82">
        <f t="shared" si="1"/>
        <v>0.15</v>
      </c>
      <c r="E9" s="81">
        <f t="shared" si="2"/>
        <v>2.5</v>
      </c>
      <c r="F9" s="94">
        <v>40</v>
      </c>
      <c r="G9" s="81">
        <f t="shared" si="0"/>
        <v>2.5</v>
      </c>
      <c r="H9" s="116">
        <f t="shared" si="3"/>
        <v>0</v>
      </c>
      <c r="I9" s="121">
        <v>1</v>
      </c>
      <c r="O9" s="82">
        <v>1</v>
      </c>
      <c r="AC9" s="116"/>
      <c r="AD9" s="121"/>
      <c r="AO9" s="82">
        <f>20/40</f>
        <v>0.5</v>
      </c>
      <c r="AX9" s="116"/>
      <c r="AY9" s="121"/>
      <c r="BU9" s="123" t="s">
        <v>474</v>
      </c>
      <c r="BV9" s="79">
        <v>0.15</v>
      </c>
      <c r="BW9" s="79">
        <v>0.15</v>
      </c>
      <c r="BX9" s="79">
        <v>0.3</v>
      </c>
      <c r="BY9" s="123" t="s">
        <v>477</v>
      </c>
      <c r="BZ9" s="79">
        <v>1.05</v>
      </c>
      <c r="CA9" s="79">
        <v>40</v>
      </c>
      <c r="CB9" s="80">
        <v>1.05</v>
      </c>
      <c r="CC9" s="79">
        <v>0</v>
      </c>
    </row>
    <row r="10" spans="1:81" s="82" customFormat="1" x14ac:dyDescent="0.3">
      <c r="A10" s="82" t="s">
        <v>560</v>
      </c>
      <c r="B10" s="82">
        <v>0.31</v>
      </c>
      <c r="D10" s="82">
        <f t="shared" si="1"/>
        <v>0.31</v>
      </c>
      <c r="E10" s="81">
        <f t="shared" si="2"/>
        <v>1</v>
      </c>
      <c r="F10" s="94">
        <v>40</v>
      </c>
      <c r="G10" s="81">
        <f t="shared" si="0"/>
        <v>1</v>
      </c>
      <c r="H10" s="116">
        <f t="shared" si="3"/>
        <v>1</v>
      </c>
      <c r="I10" s="121">
        <v>1</v>
      </c>
      <c r="AC10" s="116"/>
      <c r="AD10" s="121">
        <v>0</v>
      </c>
      <c r="AE10" s="82">
        <v>0</v>
      </c>
      <c r="AF10" s="82">
        <v>0</v>
      </c>
      <c r="AG10" s="82">
        <v>0</v>
      </c>
      <c r="AH10" s="82">
        <v>0</v>
      </c>
      <c r="AI10" s="82">
        <v>0</v>
      </c>
      <c r="AJ10" s="82">
        <v>0</v>
      </c>
      <c r="AK10" s="82">
        <v>0</v>
      </c>
      <c r="AL10" s="82">
        <v>0</v>
      </c>
      <c r="AM10" s="82">
        <v>0</v>
      </c>
      <c r="AN10" s="82">
        <v>0</v>
      </c>
      <c r="AO10" s="82">
        <v>0</v>
      </c>
      <c r="AP10" s="82">
        <v>0</v>
      </c>
      <c r="AQ10" s="82">
        <v>0</v>
      </c>
      <c r="AR10" s="82">
        <v>0</v>
      </c>
      <c r="AS10" s="82">
        <v>0</v>
      </c>
      <c r="AT10" s="82">
        <v>0</v>
      </c>
      <c r="AU10" s="82">
        <v>0</v>
      </c>
      <c r="AV10" s="82">
        <v>0</v>
      </c>
      <c r="AW10" s="82">
        <v>0</v>
      </c>
      <c r="AX10" s="116">
        <v>0</v>
      </c>
      <c r="AY10" s="121"/>
      <c r="BM10" s="82">
        <v>1</v>
      </c>
      <c r="BU10" s="123" t="s">
        <v>386</v>
      </c>
      <c r="BV10" s="79">
        <v>0.5</v>
      </c>
      <c r="BW10" s="79">
        <v>0</v>
      </c>
      <c r="BX10" s="79">
        <v>0.5</v>
      </c>
      <c r="BY10" s="123" t="s">
        <v>387</v>
      </c>
      <c r="BZ10" s="79">
        <v>1.02</v>
      </c>
      <c r="CA10" s="79">
        <v>40</v>
      </c>
      <c r="CB10" s="80">
        <v>1.02</v>
      </c>
      <c r="CC10" s="79">
        <v>0</v>
      </c>
    </row>
    <row r="11" spans="1:81" s="82" customFormat="1" ht="24" x14ac:dyDescent="0.3">
      <c r="A11" s="81" t="s">
        <v>609</v>
      </c>
      <c r="B11" s="82">
        <v>0.75</v>
      </c>
      <c r="C11" s="82">
        <v>0</v>
      </c>
      <c r="D11" s="82">
        <f t="shared" si="1"/>
        <v>0.75</v>
      </c>
      <c r="E11" s="81">
        <f>SUM(I11:AC11)+0</f>
        <v>7</v>
      </c>
      <c r="F11" s="94">
        <v>40</v>
      </c>
      <c r="G11" s="81">
        <f t="shared" si="0"/>
        <v>7</v>
      </c>
      <c r="H11" s="116">
        <f t="shared" si="3"/>
        <v>1</v>
      </c>
      <c r="I11" s="121">
        <v>1</v>
      </c>
      <c r="J11" s="82">
        <v>5</v>
      </c>
      <c r="W11" s="82">
        <v>1</v>
      </c>
      <c r="AC11" s="116"/>
      <c r="AD11" s="121">
        <v>0</v>
      </c>
      <c r="AX11" s="116"/>
      <c r="AY11" s="121">
        <v>0</v>
      </c>
      <c r="BK11" s="82">
        <v>1</v>
      </c>
      <c r="BU11" s="123" t="s">
        <v>475</v>
      </c>
      <c r="BV11" s="79">
        <v>0.25</v>
      </c>
      <c r="BW11" s="79">
        <v>0</v>
      </c>
      <c r="BX11" s="79">
        <v>0.25</v>
      </c>
      <c r="BY11" s="123" t="s">
        <v>388</v>
      </c>
      <c r="BZ11" s="79">
        <v>8</v>
      </c>
      <c r="CA11" s="79">
        <v>40</v>
      </c>
      <c r="CB11" s="80">
        <v>8</v>
      </c>
      <c r="CC11" s="79">
        <v>0</v>
      </c>
    </row>
    <row r="12" spans="1:81" s="82" customFormat="1" x14ac:dyDescent="0.3">
      <c r="A12" s="82" t="s">
        <v>575</v>
      </c>
      <c r="B12" s="82">
        <v>0.85</v>
      </c>
      <c r="D12" s="82">
        <f t="shared" si="1"/>
        <v>0.85</v>
      </c>
      <c r="E12" s="81">
        <v>6</v>
      </c>
      <c r="F12" s="94">
        <v>40</v>
      </c>
      <c r="G12" s="81">
        <f t="shared" si="0"/>
        <v>6</v>
      </c>
      <c r="H12" s="116">
        <f t="shared" si="3"/>
        <v>0</v>
      </c>
      <c r="I12" s="121">
        <v>1</v>
      </c>
      <c r="N12" s="82">
        <v>3</v>
      </c>
      <c r="W12" s="82">
        <v>2</v>
      </c>
      <c r="AC12" s="116"/>
      <c r="AD12" s="121"/>
      <c r="AX12" s="116"/>
      <c r="AY12" s="121">
        <v>0</v>
      </c>
      <c r="BU12" s="123" t="s">
        <v>476</v>
      </c>
      <c r="BV12" s="79">
        <v>1</v>
      </c>
      <c r="BW12" s="79">
        <v>1</v>
      </c>
      <c r="BX12" s="79">
        <v>2</v>
      </c>
      <c r="BY12" s="123" t="s">
        <v>389</v>
      </c>
      <c r="BZ12" s="79">
        <v>4</v>
      </c>
      <c r="CA12" s="79">
        <v>40</v>
      </c>
      <c r="CB12" s="80">
        <v>4</v>
      </c>
      <c r="CC12" s="79">
        <v>0</v>
      </c>
    </row>
    <row r="13" spans="1:81" s="82" customFormat="1" x14ac:dyDescent="0.3">
      <c r="A13" s="82" t="s">
        <v>590</v>
      </c>
      <c r="B13" s="82">
        <v>1</v>
      </c>
      <c r="C13" s="82">
        <v>0.2</v>
      </c>
      <c r="D13" s="82">
        <f t="shared" si="1"/>
        <v>1.2</v>
      </c>
      <c r="E13" s="134">
        <f>SUM(I13:AX13)</f>
        <v>8.625</v>
      </c>
      <c r="F13" s="94">
        <v>40</v>
      </c>
      <c r="G13" s="81">
        <f t="shared" si="0"/>
        <v>8.625</v>
      </c>
      <c r="H13" s="116">
        <f t="shared" si="3"/>
        <v>0.7</v>
      </c>
      <c r="I13" s="121">
        <v>1</v>
      </c>
      <c r="K13" s="82">
        <v>5</v>
      </c>
      <c r="U13" s="82">
        <v>1</v>
      </c>
      <c r="W13" s="82">
        <v>1</v>
      </c>
      <c r="AC13" s="116"/>
      <c r="AD13" s="121"/>
      <c r="AP13" s="82">
        <f>25/40</f>
        <v>0.625</v>
      </c>
      <c r="AX13" s="116"/>
      <c r="AY13" s="121">
        <f>28/40</f>
        <v>0.7</v>
      </c>
      <c r="BU13" s="123" t="s">
        <v>477</v>
      </c>
      <c r="BV13" s="79">
        <v>0.1</v>
      </c>
      <c r="BW13" s="79">
        <v>0</v>
      </c>
      <c r="BX13" s="79">
        <v>0.1</v>
      </c>
      <c r="BY13" s="123" t="s">
        <v>390</v>
      </c>
      <c r="BZ13" s="79">
        <v>8</v>
      </c>
      <c r="CA13" s="79">
        <v>40</v>
      </c>
      <c r="CB13" s="80">
        <v>8</v>
      </c>
      <c r="CC13" s="79">
        <v>1</v>
      </c>
    </row>
    <row r="14" spans="1:81" s="82" customFormat="1" ht="14.25" customHeight="1" x14ac:dyDescent="0.3">
      <c r="A14" s="82" t="s">
        <v>591</v>
      </c>
      <c r="B14" s="82">
        <v>0.33</v>
      </c>
      <c r="C14" s="82">
        <v>0</v>
      </c>
      <c r="D14" s="82">
        <f t="shared" si="1"/>
        <v>0.33</v>
      </c>
      <c r="E14" s="81">
        <v>1</v>
      </c>
      <c r="F14" s="139" t="s">
        <v>538</v>
      </c>
      <c r="G14" s="81">
        <v>0.33</v>
      </c>
      <c r="H14" s="116">
        <f t="shared" si="3"/>
        <v>0</v>
      </c>
      <c r="I14" s="121">
        <v>0.33</v>
      </c>
      <c r="AC14" s="116"/>
      <c r="AD14" s="121">
        <v>0</v>
      </c>
      <c r="AX14" s="116"/>
      <c r="AY14" s="121">
        <v>0</v>
      </c>
      <c r="BU14" s="123" t="s">
        <v>387</v>
      </c>
      <c r="BV14" s="79">
        <v>0.33</v>
      </c>
      <c r="BW14" s="79">
        <v>0</v>
      </c>
      <c r="BX14" s="79">
        <v>0.33</v>
      </c>
      <c r="BY14" s="123" t="s">
        <v>478</v>
      </c>
      <c r="BZ14" s="79">
        <v>1</v>
      </c>
      <c r="CA14" s="79">
        <v>40</v>
      </c>
      <c r="CB14" s="80">
        <v>1</v>
      </c>
      <c r="CC14" s="79">
        <v>0</v>
      </c>
    </row>
    <row r="15" spans="1:81" s="82" customFormat="1" x14ac:dyDescent="0.3">
      <c r="A15" s="82" t="s">
        <v>615</v>
      </c>
      <c r="B15" s="82">
        <v>0.42</v>
      </c>
      <c r="D15" s="82">
        <f t="shared" si="1"/>
        <v>0.42</v>
      </c>
      <c r="E15" s="81">
        <v>2</v>
      </c>
      <c r="F15" s="94">
        <v>40</v>
      </c>
      <c r="G15" s="81">
        <f t="shared" si="0"/>
        <v>1.9</v>
      </c>
      <c r="H15" s="116">
        <f>SUM(AY15:BS15)*(F15*52/2080)</f>
        <v>0</v>
      </c>
      <c r="I15" s="121">
        <v>1</v>
      </c>
      <c r="AC15" s="116"/>
      <c r="AD15" s="121"/>
      <c r="AE15" s="82">
        <f>36/40</f>
        <v>0.9</v>
      </c>
      <c r="AX15" s="116"/>
      <c r="AY15" s="121"/>
      <c r="BU15" s="123" t="s">
        <v>389</v>
      </c>
      <c r="BV15" s="79">
        <v>0.63</v>
      </c>
      <c r="BW15" s="79">
        <v>0</v>
      </c>
      <c r="BX15" s="79">
        <v>0.63</v>
      </c>
      <c r="BY15" s="123" t="s">
        <v>391</v>
      </c>
      <c r="BZ15" s="79">
        <v>1</v>
      </c>
      <c r="CA15" s="79">
        <v>35</v>
      </c>
      <c r="CB15" s="80">
        <v>0.875</v>
      </c>
      <c r="CC15" s="79">
        <v>1.19</v>
      </c>
    </row>
    <row r="16" spans="1:81" s="82" customFormat="1" x14ac:dyDescent="0.3">
      <c r="A16" s="82" t="s">
        <v>535</v>
      </c>
      <c r="B16" s="82">
        <v>0.33</v>
      </c>
      <c r="D16" s="82">
        <f t="shared" si="1"/>
        <v>0.33</v>
      </c>
      <c r="E16" s="81">
        <f t="shared" si="2"/>
        <v>3</v>
      </c>
      <c r="F16" s="94">
        <v>40</v>
      </c>
      <c r="G16" s="81">
        <f t="shared" si="0"/>
        <v>3</v>
      </c>
      <c r="H16" s="116">
        <f t="shared" si="3"/>
        <v>0</v>
      </c>
      <c r="I16" s="121">
        <v>1</v>
      </c>
      <c r="J16" s="82">
        <v>2</v>
      </c>
      <c r="K16" s="82">
        <v>0</v>
      </c>
      <c r="L16" s="82">
        <v>0</v>
      </c>
      <c r="M16" s="82">
        <v>0</v>
      </c>
      <c r="N16" s="82">
        <v>0</v>
      </c>
      <c r="O16" s="82">
        <v>0</v>
      </c>
      <c r="P16" s="82">
        <v>0</v>
      </c>
      <c r="Q16" s="82">
        <v>0</v>
      </c>
      <c r="R16" s="82">
        <v>0</v>
      </c>
      <c r="S16" s="82">
        <v>0</v>
      </c>
      <c r="T16" s="82">
        <v>0</v>
      </c>
      <c r="U16" s="82">
        <v>0</v>
      </c>
      <c r="V16" s="82">
        <v>0</v>
      </c>
      <c r="W16" s="82">
        <v>0</v>
      </c>
      <c r="X16" s="82">
        <v>0</v>
      </c>
      <c r="Y16" s="82">
        <v>0</v>
      </c>
      <c r="Z16" s="82">
        <v>0</v>
      </c>
      <c r="AA16" s="82">
        <v>0</v>
      </c>
      <c r="AB16" s="82">
        <v>0</v>
      </c>
      <c r="AC16" s="116">
        <v>0</v>
      </c>
      <c r="AD16" s="121">
        <v>0</v>
      </c>
      <c r="AE16" s="82">
        <v>0</v>
      </c>
      <c r="AF16" s="82">
        <v>0</v>
      </c>
      <c r="AG16" s="82">
        <v>0</v>
      </c>
      <c r="AH16" s="82">
        <v>0</v>
      </c>
      <c r="AI16" s="82">
        <v>0</v>
      </c>
      <c r="AJ16" s="82">
        <v>0</v>
      </c>
      <c r="AK16" s="82">
        <v>0</v>
      </c>
      <c r="AL16" s="82">
        <v>0</v>
      </c>
      <c r="AM16" s="82">
        <v>0</v>
      </c>
      <c r="AN16" s="82">
        <v>0</v>
      </c>
      <c r="AO16" s="82">
        <v>0</v>
      </c>
      <c r="AP16" s="82">
        <v>0</v>
      </c>
      <c r="AQ16" s="82">
        <v>0</v>
      </c>
      <c r="AR16" s="82">
        <v>0</v>
      </c>
      <c r="AS16" s="82">
        <v>0</v>
      </c>
      <c r="AT16" s="82">
        <v>0</v>
      </c>
      <c r="AU16" s="82">
        <v>0</v>
      </c>
      <c r="AV16" s="82">
        <v>0</v>
      </c>
      <c r="AW16" s="82">
        <v>0</v>
      </c>
      <c r="AX16" s="116">
        <v>0</v>
      </c>
      <c r="AY16" s="121">
        <v>0</v>
      </c>
      <c r="AZ16" s="82">
        <v>0</v>
      </c>
      <c r="BA16" s="82">
        <v>0</v>
      </c>
      <c r="BB16" s="82">
        <v>0</v>
      </c>
      <c r="BC16" s="82">
        <v>0</v>
      </c>
      <c r="BD16" s="82">
        <v>0</v>
      </c>
      <c r="BE16" s="82">
        <v>0</v>
      </c>
      <c r="BF16" s="82">
        <v>0</v>
      </c>
      <c r="BG16" s="82">
        <v>0</v>
      </c>
      <c r="BH16" s="82">
        <v>0</v>
      </c>
      <c r="BI16" s="82">
        <v>0</v>
      </c>
      <c r="BJ16" s="82">
        <v>0</v>
      </c>
      <c r="BK16" s="82">
        <v>0</v>
      </c>
      <c r="BL16" s="82">
        <v>0</v>
      </c>
      <c r="BM16" s="82">
        <v>0</v>
      </c>
      <c r="BN16" s="82">
        <v>0</v>
      </c>
      <c r="BO16" s="82">
        <v>0</v>
      </c>
      <c r="BP16" s="82">
        <v>0</v>
      </c>
      <c r="BQ16" s="82">
        <v>0</v>
      </c>
      <c r="BR16" s="82">
        <v>0</v>
      </c>
      <c r="BS16" s="82">
        <v>0</v>
      </c>
      <c r="BU16" s="123" t="s">
        <v>390</v>
      </c>
      <c r="BV16" s="79">
        <v>1</v>
      </c>
      <c r="BW16" s="79">
        <v>0.25</v>
      </c>
      <c r="BX16" s="79">
        <v>1.25</v>
      </c>
      <c r="BY16" s="123" t="s">
        <v>392</v>
      </c>
      <c r="BZ16" s="79">
        <v>3</v>
      </c>
      <c r="CA16" s="79">
        <v>40</v>
      </c>
      <c r="CB16" s="80">
        <v>3</v>
      </c>
      <c r="CC16" s="79">
        <v>0</v>
      </c>
    </row>
    <row r="17" spans="1:81" s="82" customFormat="1" x14ac:dyDescent="0.3">
      <c r="A17" s="82" t="s">
        <v>592</v>
      </c>
      <c r="B17" s="82">
        <v>0.31</v>
      </c>
      <c r="D17" s="82">
        <f t="shared" si="1"/>
        <v>0.31</v>
      </c>
      <c r="E17" s="81">
        <f>SUM(I17:AC17)+0</f>
        <v>3</v>
      </c>
      <c r="F17" s="94">
        <v>40</v>
      </c>
      <c r="G17" s="81">
        <f t="shared" si="0"/>
        <v>3</v>
      </c>
      <c r="H17" s="116">
        <f t="shared" si="3"/>
        <v>0.30000000000000004</v>
      </c>
      <c r="I17" s="121"/>
      <c r="J17" s="82">
        <v>3</v>
      </c>
      <c r="AC17" s="116"/>
      <c r="AD17" s="121"/>
      <c r="AP17" s="82">
        <v>0</v>
      </c>
      <c r="AX17" s="116"/>
      <c r="AY17" s="121"/>
      <c r="BC17" s="82">
        <f>8/40</f>
        <v>0.2</v>
      </c>
      <c r="BO17" s="82">
        <f>4/40</f>
        <v>0.1</v>
      </c>
      <c r="BU17" s="123" t="s">
        <v>478</v>
      </c>
      <c r="BV17" s="79">
        <v>0.05</v>
      </c>
      <c r="BW17" s="79">
        <v>0</v>
      </c>
      <c r="BX17" s="79">
        <v>0.05</v>
      </c>
      <c r="BY17" s="123" t="s">
        <v>479</v>
      </c>
      <c r="BZ17" s="79">
        <v>0</v>
      </c>
      <c r="CA17" s="79">
        <v>0</v>
      </c>
      <c r="CB17" s="80">
        <v>0</v>
      </c>
      <c r="CC17" s="79">
        <v>0</v>
      </c>
    </row>
    <row r="18" spans="1:81" s="82" customFormat="1" x14ac:dyDescent="0.3">
      <c r="A18" s="82" t="s">
        <v>265</v>
      </c>
      <c r="B18" s="82">
        <v>0.35</v>
      </c>
      <c r="D18" s="82">
        <f t="shared" si="1"/>
        <v>0.35</v>
      </c>
      <c r="E18" s="81">
        <v>3</v>
      </c>
      <c r="F18" s="94">
        <v>40</v>
      </c>
      <c r="G18" s="81">
        <f>SUM(I18:AC18)*(F18*52/2080)+SUM(AD18:AX18)</f>
        <v>2.7250000000000001</v>
      </c>
      <c r="H18" s="116">
        <f>SUM(AY18:BS18)</f>
        <v>0.1875</v>
      </c>
      <c r="I18" s="121">
        <v>1</v>
      </c>
      <c r="J18" s="82">
        <v>1</v>
      </c>
      <c r="AC18" s="116"/>
      <c r="AD18" s="121">
        <v>0</v>
      </c>
      <c r="AG18" s="82">
        <f>29/40</f>
        <v>0.72499999999999998</v>
      </c>
      <c r="AX18" s="116"/>
      <c r="AY18" s="121"/>
      <c r="BC18" s="82">
        <f>3.5/40</f>
        <v>8.7499999999999994E-2</v>
      </c>
      <c r="BN18" s="82">
        <f>4/40</f>
        <v>0.1</v>
      </c>
      <c r="BU18" s="123" t="s">
        <v>391</v>
      </c>
      <c r="BV18" s="79">
        <v>0.42</v>
      </c>
      <c r="BW18" s="79">
        <v>0</v>
      </c>
      <c r="BX18" s="79">
        <v>0.42</v>
      </c>
      <c r="BY18" s="123" t="s">
        <v>480</v>
      </c>
      <c r="BZ18" s="79">
        <v>3</v>
      </c>
      <c r="CA18" s="79">
        <v>40</v>
      </c>
      <c r="CB18" s="80">
        <v>3</v>
      </c>
      <c r="CC18" s="79">
        <v>0</v>
      </c>
    </row>
    <row r="19" spans="1:81" s="82" customFormat="1" x14ac:dyDescent="0.3">
      <c r="A19" s="142" t="s">
        <v>593</v>
      </c>
      <c r="B19" s="79">
        <v>0.1</v>
      </c>
      <c r="C19" s="79">
        <v>0.1</v>
      </c>
      <c r="D19" s="82">
        <f t="shared" si="1"/>
        <v>0.2</v>
      </c>
      <c r="E19" s="81">
        <v>4</v>
      </c>
      <c r="F19" s="94">
        <v>40</v>
      </c>
      <c r="G19" s="81">
        <f t="shared" si="0"/>
        <v>3.1</v>
      </c>
      <c r="H19" s="116">
        <f t="shared" si="3"/>
        <v>0</v>
      </c>
      <c r="I19" s="121">
        <v>1</v>
      </c>
      <c r="K19" s="82">
        <v>1</v>
      </c>
      <c r="W19" s="82">
        <v>1</v>
      </c>
      <c r="AC19" s="116"/>
      <c r="AD19" s="121"/>
      <c r="AH19" s="82">
        <v>0.1</v>
      </c>
      <c r="AX19" s="116"/>
      <c r="AY19" s="121"/>
      <c r="BU19" s="123"/>
      <c r="BV19" s="79"/>
      <c r="BW19" s="79"/>
      <c r="BX19" s="79"/>
      <c r="BY19" s="123" t="s">
        <v>393</v>
      </c>
      <c r="BZ19" s="79">
        <v>2.93</v>
      </c>
      <c r="CA19" s="79">
        <v>40</v>
      </c>
      <c r="CB19" s="80">
        <v>2.93</v>
      </c>
      <c r="CC19" s="79">
        <v>1</v>
      </c>
    </row>
    <row r="20" spans="1:81" s="82" customFormat="1" ht="22.5" customHeight="1" x14ac:dyDescent="0.3">
      <c r="A20" s="81" t="s">
        <v>610</v>
      </c>
      <c r="B20" s="82">
        <v>0.36</v>
      </c>
      <c r="C20" s="82">
        <v>0</v>
      </c>
      <c r="D20" s="82">
        <f t="shared" si="1"/>
        <v>0.36</v>
      </c>
      <c r="E20" s="81">
        <f t="shared" si="2"/>
        <v>0</v>
      </c>
      <c r="F20" s="94"/>
      <c r="G20" s="81">
        <f t="shared" si="0"/>
        <v>0</v>
      </c>
      <c r="H20" s="116">
        <f t="shared" si="3"/>
        <v>0</v>
      </c>
      <c r="I20" s="121">
        <v>0</v>
      </c>
      <c r="AC20" s="116"/>
      <c r="AD20" s="121">
        <v>0</v>
      </c>
      <c r="AX20" s="116"/>
      <c r="AY20" s="121">
        <v>0</v>
      </c>
      <c r="BU20" s="123" t="s">
        <v>392</v>
      </c>
      <c r="BV20" s="79">
        <v>0.33</v>
      </c>
      <c r="BW20" s="79">
        <v>0</v>
      </c>
      <c r="BX20" s="79">
        <v>0.33</v>
      </c>
      <c r="BY20" s="123" t="s">
        <v>482</v>
      </c>
      <c r="BZ20" s="79">
        <v>3.4</v>
      </c>
      <c r="CA20" s="79">
        <v>40</v>
      </c>
      <c r="CB20" s="80">
        <v>3.4</v>
      </c>
      <c r="CC20" s="79">
        <v>0</v>
      </c>
    </row>
    <row r="21" spans="1:81" s="82" customFormat="1" x14ac:dyDescent="0.3">
      <c r="A21" s="82" t="s">
        <v>534</v>
      </c>
      <c r="B21" s="82">
        <v>0.3</v>
      </c>
      <c r="C21" s="82">
        <v>0</v>
      </c>
      <c r="D21" s="82">
        <f>B21+C21</f>
        <v>0.3</v>
      </c>
      <c r="E21" s="81">
        <v>1</v>
      </c>
      <c r="F21" s="94">
        <v>20</v>
      </c>
      <c r="G21" s="81">
        <f t="shared" si="0"/>
        <v>0.3</v>
      </c>
      <c r="H21" s="116">
        <f t="shared" si="3"/>
        <v>0</v>
      </c>
      <c r="I21" s="121"/>
      <c r="AC21" s="116"/>
      <c r="AD21" s="121">
        <v>0.3</v>
      </c>
      <c r="AE21" s="82">
        <v>0</v>
      </c>
      <c r="AF21" s="82">
        <v>0</v>
      </c>
      <c r="AH21" s="82">
        <v>0</v>
      </c>
      <c r="AI21" s="82">
        <v>0</v>
      </c>
      <c r="AJ21" s="82">
        <v>0</v>
      </c>
      <c r="AK21" s="82">
        <v>0</v>
      </c>
      <c r="AL21" s="82">
        <v>0</v>
      </c>
      <c r="AM21" s="82">
        <v>0</v>
      </c>
      <c r="AN21" s="82">
        <v>0</v>
      </c>
      <c r="AO21" s="82">
        <v>0</v>
      </c>
      <c r="AP21" s="82">
        <v>0</v>
      </c>
      <c r="AQ21" s="82">
        <v>0</v>
      </c>
      <c r="AR21" s="82">
        <v>0</v>
      </c>
      <c r="AS21" s="82">
        <v>0</v>
      </c>
      <c r="AT21" s="82">
        <v>0</v>
      </c>
      <c r="AU21" s="82">
        <v>0</v>
      </c>
      <c r="AV21" s="82">
        <v>0</v>
      </c>
      <c r="AW21" s="82">
        <v>0</v>
      </c>
      <c r="AX21" s="116">
        <v>0</v>
      </c>
      <c r="AY21" s="121">
        <v>0</v>
      </c>
      <c r="AZ21" s="82">
        <v>0</v>
      </c>
      <c r="BA21" s="82">
        <v>0</v>
      </c>
      <c r="BB21" s="82">
        <v>0</v>
      </c>
      <c r="BC21" s="82">
        <v>0</v>
      </c>
      <c r="BD21" s="82">
        <v>0</v>
      </c>
      <c r="BE21" s="82">
        <v>0</v>
      </c>
      <c r="BF21" s="82">
        <v>0</v>
      </c>
      <c r="BG21" s="82">
        <v>0</v>
      </c>
      <c r="BH21" s="82">
        <v>0</v>
      </c>
      <c r="BI21" s="82">
        <v>0</v>
      </c>
      <c r="BJ21" s="82">
        <v>0</v>
      </c>
      <c r="BK21" s="82">
        <v>0</v>
      </c>
      <c r="BL21" s="82">
        <v>0</v>
      </c>
      <c r="BM21" s="82">
        <v>0</v>
      </c>
      <c r="BN21" s="82">
        <v>0</v>
      </c>
      <c r="BO21" s="82">
        <v>0</v>
      </c>
      <c r="BP21" s="82">
        <v>0</v>
      </c>
      <c r="BQ21" s="82">
        <v>0</v>
      </c>
      <c r="BR21" s="82">
        <v>0</v>
      </c>
      <c r="BS21" s="82">
        <v>0</v>
      </c>
      <c r="BU21" s="123" t="s">
        <v>479</v>
      </c>
      <c r="BV21" s="79">
        <v>0</v>
      </c>
      <c r="BW21" s="79">
        <v>0</v>
      </c>
      <c r="BX21" s="79">
        <v>0</v>
      </c>
      <c r="BY21" s="123" t="s">
        <v>394</v>
      </c>
      <c r="BZ21" s="79">
        <v>0</v>
      </c>
      <c r="CA21" s="79">
        <v>40</v>
      </c>
      <c r="CB21" s="80">
        <v>0</v>
      </c>
      <c r="CC21" s="79">
        <v>0</v>
      </c>
    </row>
    <row r="22" spans="1:81" s="82" customFormat="1" x14ac:dyDescent="0.3">
      <c r="A22" s="82" t="s">
        <v>550</v>
      </c>
      <c r="B22" s="79">
        <v>0.06</v>
      </c>
      <c r="C22" s="79">
        <v>0</v>
      </c>
      <c r="D22" s="79">
        <v>0.06</v>
      </c>
      <c r="E22" s="81">
        <v>1</v>
      </c>
      <c r="F22" s="94">
        <v>20</v>
      </c>
      <c r="G22" s="81">
        <v>0.63</v>
      </c>
      <c r="H22" s="116">
        <f t="shared" si="3"/>
        <v>0</v>
      </c>
      <c r="I22" s="121"/>
      <c r="AC22" s="116"/>
      <c r="AD22" s="121"/>
      <c r="AX22" s="116"/>
      <c r="AY22" s="121"/>
      <c r="BU22" s="123"/>
      <c r="BV22" s="79"/>
      <c r="BW22" s="79"/>
      <c r="BX22" s="79"/>
      <c r="BY22" s="123" t="s">
        <v>395</v>
      </c>
      <c r="BZ22" s="79">
        <v>0.60000000000000009</v>
      </c>
      <c r="CA22" s="79">
        <v>40</v>
      </c>
      <c r="CB22" s="80">
        <v>0.60000000000000009</v>
      </c>
      <c r="CC22" s="79">
        <v>0</v>
      </c>
    </row>
    <row r="23" spans="1:81" s="82" customFormat="1" x14ac:dyDescent="0.3">
      <c r="A23" s="82" t="s">
        <v>594</v>
      </c>
      <c r="B23" s="79">
        <v>0.05</v>
      </c>
      <c r="C23" s="79">
        <v>0</v>
      </c>
      <c r="D23" s="79">
        <v>0.05</v>
      </c>
      <c r="E23" s="81">
        <v>1</v>
      </c>
      <c r="F23" s="139" t="s">
        <v>538</v>
      </c>
      <c r="G23" s="81">
        <v>0.25</v>
      </c>
      <c r="H23" s="116">
        <f t="shared" si="3"/>
        <v>0</v>
      </c>
      <c r="I23" s="121"/>
      <c r="AC23" s="116"/>
      <c r="AD23" s="121">
        <f>10/40</f>
        <v>0.25</v>
      </c>
      <c r="AX23" s="116"/>
      <c r="AY23" s="121"/>
      <c r="BU23" s="123"/>
      <c r="BV23" s="79"/>
      <c r="BW23" s="79"/>
      <c r="BX23" s="79"/>
      <c r="BY23" s="123" t="s">
        <v>396</v>
      </c>
      <c r="BZ23" s="79">
        <v>0.625</v>
      </c>
      <c r="CA23" s="79">
        <v>20</v>
      </c>
      <c r="CB23" s="80">
        <v>0.3125</v>
      </c>
      <c r="CC23" s="79">
        <v>0</v>
      </c>
    </row>
    <row r="24" spans="1:81" s="145" customFormat="1" x14ac:dyDescent="0.3">
      <c r="A24" s="144" t="s">
        <v>611</v>
      </c>
      <c r="B24" s="145">
        <v>0.85</v>
      </c>
      <c r="C24" s="145">
        <v>0</v>
      </c>
      <c r="D24" s="145">
        <f t="shared" si="1"/>
        <v>0.85</v>
      </c>
      <c r="E24" s="144">
        <f>SUM(I24:AC24)</f>
        <v>11</v>
      </c>
      <c r="F24" s="146">
        <v>40</v>
      </c>
      <c r="G24" s="144">
        <f>SUM(I24:AC24)*(F24*52/2080)+SUM(AD24:AX24)</f>
        <v>11</v>
      </c>
      <c r="H24" s="147">
        <f t="shared" si="3"/>
        <v>0</v>
      </c>
      <c r="I24" s="148">
        <v>1</v>
      </c>
      <c r="J24" s="145">
        <v>1</v>
      </c>
      <c r="L24" s="145">
        <v>5</v>
      </c>
      <c r="W24" s="145">
        <v>2</v>
      </c>
      <c r="X24" s="145">
        <v>2</v>
      </c>
      <c r="AC24" s="147"/>
      <c r="AD24" s="148"/>
      <c r="AX24" s="147"/>
      <c r="AY24" s="148"/>
      <c r="BU24" s="149" t="s">
        <v>480</v>
      </c>
      <c r="BV24" s="150">
        <v>0.25</v>
      </c>
      <c r="BW24" s="150">
        <v>0</v>
      </c>
      <c r="BX24" s="150">
        <v>0.25</v>
      </c>
      <c r="BY24" s="149" t="s">
        <v>485</v>
      </c>
      <c r="BZ24" s="150">
        <v>1.05</v>
      </c>
      <c r="CA24" s="150">
        <v>40</v>
      </c>
      <c r="CB24" s="151">
        <v>1.05</v>
      </c>
      <c r="CC24" s="150">
        <v>0</v>
      </c>
    </row>
    <row r="25" spans="1:81" s="82" customFormat="1" x14ac:dyDescent="0.3">
      <c r="A25" s="82" t="s">
        <v>576</v>
      </c>
      <c r="B25" s="82">
        <v>0.55000000000000004</v>
      </c>
      <c r="D25" s="82">
        <f t="shared" si="1"/>
        <v>0.55000000000000004</v>
      </c>
      <c r="E25" s="81">
        <v>4</v>
      </c>
      <c r="F25" s="94">
        <v>40</v>
      </c>
      <c r="G25" s="81">
        <f>SUM(I25:AC25)*(F25*52/2080)+SUM(AD25:AX25)</f>
        <v>3.15</v>
      </c>
      <c r="H25" s="116">
        <f t="shared" si="3"/>
        <v>0</v>
      </c>
      <c r="I25" s="121">
        <v>1</v>
      </c>
      <c r="J25" s="82">
        <v>1</v>
      </c>
      <c r="M25" s="82">
        <v>0.5</v>
      </c>
      <c r="W25" s="82">
        <v>0.5</v>
      </c>
      <c r="AC25" s="116"/>
      <c r="AD25" s="121">
        <v>0</v>
      </c>
      <c r="AE25" s="82">
        <v>0</v>
      </c>
      <c r="AF25" s="82">
        <v>0</v>
      </c>
      <c r="AG25" s="82">
        <v>0</v>
      </c>
      <c r="AH25" s="82">
        <v>0</v>
      </c>
      <c r="AI25" s="82">
        <v>0</v>
      </c>
      <c r="AJ25" s="82">
        <v>0</v>
      </c>
      <c r="AK25" s="82">
        <v>0</v>
      </c>
      <c r="AL25" s="82">
        <v>0</v>
      </c>
      <c r="AM25" s="82">
        <v>0</v>
      </c>
      <c r="AN25" s="82">
        <v>0</v>
      </c>
      <c r="AO25" s="82">
        <v>0</v>
      </c>
      <c r="AP25" s="82">
        <v>0</v>
      </c>
      <c r="AQ25" s="82">
        <v>0</v>
      </c>
      <c r="AR25" s="82">
        <v>0</v>
      </c>
      <c r="AS25" s="82">
        <f>6/40</f>
        <v>0.15</v>
      </c>
      <c r="AT25" s="82">
        <v>0</v>
      </c>
      <c r="AU25" s="82">
        <v>0</v>
      </c>
      <c r="AV25" s="82">
        <v>0</v>
      </c>
      <c r="AW25" s="82">
        <v>0</v>
      </c>
      <c r="AX25" s="116">
        <v>0</v>
      </c>
      <c r="AY25" s="121"/>
      <c r="BU25" s="123" t="s">
        <v>393</v>
      </c>
      <c r="BV25" s="79">
        <v>0.35</v>
      </c>
      <c r="BW25" s="79">
        <v>0</v>
      </c>
      <c r="BX25" s="79">
        <v>0.35</v>
      </c>
      <c r="BY25" s="123" t="s">
        <v>486</v>
      </c>
      <c r="BZ25" s="79">
        <v>7.2</v>
      </c>
      <c r="CA25" s="79">
        <v>40</v>
      </c>
      <c r="CB25" s="80">
        <v>7.2</v>
      </c>
      <c r="CC25" s="79">
        <v>0</v>
      </c>
    </row>
    <row r="26" spans="1:81" s="82" customFormat="1" x14ac:dyDescent="0.3">
      <c r="A26" s="82" t="s">
        <v>595</v>
      </c>
      <c r="B26" s="79">
        <v>1</v>
      </c>
      <c r="C26" s="79">
        <v>0</v>
      </c>
      <c r="D26" s="82">
        <f t="shared" si="1"/>
        <v>1</v>
      </c>
      <c r="E26" s="81">
        <f>SUM(I26:AC26)+0</f>
        <v>8</v>
      </c>
      <c r="F26" s="94">
        <v>40</v>
      </c>
      <c r="G26" s="81">
        <f>SUM(I26:AC26)*(F26*52/2080)+SUM(AD26:AX26)</f>
        <v>8</v>
      </c>
      <c r="H26" s="116">
        <f>SUM(AY26:BS26)</f>
        <v>0</v>
      </c>
      <c r="I26" s="121">
        <v>1</v>
      </c>
      <c r="J26" s="82">
        <v>4</v>
      </c>
      <c r="K26" s="82">
        <v>1</v>
      </c>
      <c r="W26" s="82">
        <v>2</v>
      </c>
      <c r="AC26" s="116"/>
      <c r="AD26" s="121"/>
      <c r="AX26" s="116"/>
      <c r="AY26" s="121"/>
      <c r="BU26" s="123"/>
      <c r="BV26" s="79"/>
      <c r="BW26" s="79"/>
      <c r="BX26" s="79"/>
      <c r="BY26" s="123" t="s">
        <v>397</v>
      </c>
      <c r="BZ26" s="79">
        <v>4</v>
      </c>
      <c r="CA26" s="79">
        <v>40</v>
      </c>
      <c r="CB26" s="80">
        <v>4</v>
      </c>
      <c r="CC26" s="79">
        <v>0.25</v>
      </c>
    </row>
    <row r="27" spans="1:81" s="82" customFormat="1" x14ac:dyDescent="0.3">
      <c r="A27" s="82" t="s">
        <v>581</v>
      </c>
      <c r="B27" s="82">
        <v>0.25</v>
      </c>
      <c r="D27" s="82">
        <f t="shared" si="1"/>
        <v>0.25</v>
      </c>
      <c r="E27" s="81">
        <v>2</v>
      </c>
      <c r="F27" s="94">
        <v>40</v>
      </c>
      <c r="G27" s="81">
        <f t="shared" si="0"/>
        <v>1.375</v>
      </c>
      <c r="H27" s="116">
        <f t="shared" si="3"/>
        <v>0</v>
      </c>
      <c r="I27" s="121">
        <v>1</v>
      </c>
      <c r="AC27" s="116"/>
      <c r="AD27" s="121"/>
      <c r="AG27" s="82">
        <f>15/40</f>
        <v>0.375</v>
      </c>
      <c r="AX27" s="116"/>
      <c r="AY27" s="121"/>
      <c r="BU27" s="123" t="s">
        <v>394</v>
      </c>
      <c r="BV27" s="79">
        <v>0.16</v>
      </c>
      <c r="BW27" s="79">
        <v>0</v>
      </c>
      <c r="BX27" s="79">
        <v>0.16</v>
      </c>
      <c r="BY27" s="123" t="s">
        <v>398</v>
      </c>
      <c r="BZ27" s="79">
        <v>0.05</v>
      </c>
      <c r="CA27" s="79">
        <v>40</v>
      </c>
      <c r="CB27" s="80">
        <v>0.05</v>
      </c>
      <c r="CC27" s="79">
        <v>0</v>
      </c>
    </row>
    <row r="28" spans="1:81" s="82" customFormat="1" x14ac:dyDescent="0.3">
      <c r="A28" s="82" t="s">
        <v>526</v>
      </c>
      <c r="B28" s="82">
        <v>0.17</v>
      </c>
      <c r="D28" s="82">
        <f t="shared" si="1"/>
        <v>0.17</v>
      </c>
      <c r="E28" s="81">
        <v>3</v>
      </c>
      <c r="F28" s="94">
        <v>40</v>
      </c>
      <c r="G28" s="81">
        <f t="shared" si="0"/>
        <v>2.125</v>
      </c>
      <c r="H28" s="116">
        <f t="shared" si="3"/>
        <v>0</v>
      </c>
      <c r="I28" s="121">
        <v>1</v>
      </c>
      <c r="K28" s="82">
        <v>1</v>
      </c>
      <c r="AC28" s="116"/>
      <c r="AD28" s="121"/>
      <c r="AH28" s="82">
        <f>5/40</f>
        <v>0.125</v>
      </c>
      <c r="AX28" s="116"/>
      <c r="AY28" s="121">
        <v>0</v>
      </c>
      <c r="BA28" s="82">
        <v>0</v>
      </c>
      <c r="BU28" s="123" t="s">
        <v>396</v>
      </c>
      <c r="BV28" s="79">
        <v>0.06</v>
      </c>
      <c r="BW28" s="79">
        <v>0</v>
      </c>
      <c r="BX28" s="79">
        <v>0.06</v>
      </c>
      <c r="BY28" s="123" t="s">
        <v>399</v>
      </c>
      <c r="BZ28" s="79">
        <v>1.38</v>
      </c>
      <c r="CA28" s="79">
        <v>40</v>
      </c>
      <c r="CB28" s="80">
        <v>1.38</v>
      </c>
      <c r="CC28" s="79">
        <v>0</v>
      </c>
    </row>
    <row r="29" spans="1:81" s="82" customFormat="1" x14ac:dyDescent="0.3">
      <c r="A29" s="82" t="s">
        <v>582</v>
      </c>
      <c r="B29" s="82">
        <v>2</v>
      </c>
      <c r="D29" s="82">
        <f t="shared" si="1"/>
        <v>2</v>
      </c>
      <c r="E29" s="81">
        <f>SUM(I29:AC29)+1</f>
        <v>17</v>
      </c>
      <c r="F29" s="94">
        <v>40</v>
      </c>
      <c r="G29" s="81">
        <f>SUM(I29:AC29)*(F29*52/2080)+SUM(AD29:AX29)</f>
        <v>16.5</v>
      </c>
      <c r="H29" s="116"/>
      <c r="I29" s="121">
        <v>1</v>
      </c>
      <c r="K29" s="82">
        <v>2</v>
      </c>
      <c r="L29" s="82">
        <v>9</v>
      </c>
      <c r="W29" s="82">
        <v>3</v>
      </c>
      <c r="X29" s="82">
        <v>1</v>
      </c>
      <c r="AC29" s="116"/>
      <c r="AD29" s="121"/>
      <c r="AG29" s="82">
        <f>20/40</f>
        <v>0.5</v>
      </c>
      <c r="AX29" s="116"/>
      <c r="AY29" s="121">
        <v>0</v>
      </c>
      <c r="BU29" s="123" t="s">
        <v>485</v>
      </c>
      <c r="BV29" s="79">
        <v>0.05</v>
      </c>
      <c r="BW29" s="79">
        <v>0</v>
      </c>
      <c r="BX29" s="79">
        <v>0.05</v>
      </c>
      <c r="BY29" s="123" t="s">
        <v>400</v>
      </c>
      <c r="BZ29" s="79">
        <v>2</v>
      </c>
      <c r="CA29" s="79">
        <v>40</v>
      </c>
      <c r="CB29" s="80">
        <v>2</v>
      </c>
      <c r="CC29" s="79">
        <v>0</v>
      </c>
    </row>
    <row r="30" spans="1:81" s="82" customFormat="1" x14ac:dyDescent="0.3">
      <c r="A30" s="82" t="s">
        <v>596</v>
      </c>
      <c r="B30" s="82">
        <v>0.25</v>
      </c>
      <c r="D30" s="82">
        <f t="shared" si="1"/>
        <v>0.25</v>
      </c>
      <c r="E30" s="81">
        <v>2</v>
      </c>
      <c r="F30" s="94">
        <v>40</v>
      </c>
      <c r="G30" s="81">
        <f t="shared" si="0"/>
        <v>1.19</v>
      </c>
      <c r="H30" s="116">
        <f t="shared" si="3"/>
        <v>0</v>
      </c>
      <c r="I30" s="121">
        <v>1</v>
      </c>
      <c r="AC30" s="116"/>
      <c r="AD30" s="121"/>
      <c r="AE30" s="82">
        <v>0.19</v>
      </c>
      <c r="AX30" s="116"/>
      <c r="AY30" s="121"/>
      <c r="BU30" s="123" t="s">
        <v>486</v>
      </c>
      <c r="BV30" s="79">
        <v>1</v>
      </c>
      <c r="BW30" s="79">
        <v>0</v>
      </c>
      <c r="BX30" s="79">
        <v>1</v>
      </c>
      <c r="BY30" s="123" t="s">
        <v>401</v>
      </c>
      <c r="BZ30" s="79">
        <v>17.3</v>
      </c>
      <c r="CA30" s="79">
        <v>40</v>
      </c>
      <c r="CB30" s="80">
        <v>17.3</v>
      </c>
      <c r="CC30" s="79">
        <v>0</v>
      </c>
    </row>
    <row r="31" spans="1:81" s="82" customFormat="1" x14ac:dyDescent="0.3">
      <c r="A31" s="82" t="s">
        <v>136</v>
      </c>
      <c r="B31" s="82">
        <v>2</v>
      </c>
      <c r="D31" s="82">
        <f t="shared" si="1"/>
        <v>2</v>
      </c>
      <c r="E31" s="81">
        <v>15</v>
      </c>
      <c r="F31" s="94">
        <v>40</v>
      </c>
      <c r="G31" s="81">
        <f t="shared" si="0"/>
        <v>14.75</v>
      </c>
      <c r="H31" s="116">
        <f t="shared" si="3"/>
        <v>1.5</v>
      </c>
      <c r="I31" s="121">
        <v>1</v>
      </c>
      <c r="K31" s="82">
        <v>1</v>
      </c>
      <c r="L31" s="82">
        <v>0</v>
      </c>
      <c r="N31" s="82">
        <v>9</v>
      </c>
      <c r="W31" s="82">
        <v>3</v>
      </c>
      <c r="AC31" s="116"/>
      <c r="AD31" s="121">
        <v>0</v>
      </c>
      <c r="AF31" s="82">
        <v>0</v>
      </c>
      <c r="AG31" s="82">
        <v>0</v>
      </c>
      <c r="AM31" s="82">
        <f>30/40</f>
        <v>0.75</v>
      </c>
      <c r="AX31" s="116"/>
      <c r="AY31" s="121"/>
      <c r="BN31" s="82">
        <v>1.5</v>
      </c>
      <c r="BU31" s="123" t="s">
        <v>397</v>
      </c>
      <c r="BV31" s="79">
        <v>0.5</v>
      </c>
      <c r="BW31" s="79">
        <v>0</v>
      </c>
      <c r="BX31" s="79">
        <v>0.5</v>
      </c>
      <c r="BY31" s="123" t="s">
        <v>489</v>
      </c>
      <c r="BZ31" s="79">
        <v>1</v>
      </c>
      <c r="CA31" s="79">
        <v>40</v>
      </c>
      <c r="CB31" s="80">
        <v>1</v>
      </c>
      <c r="CC31" s="79">
        <v>0.05</v>
      </c>
    </row>
    <row r="32" spans="1:81" s="82" customFormat="1" x14ac:dyDescent="0.3">
      <c r="A32" s="82" t="s">
        <v>545</v>
      </c>
      <c r="B32" s="82">
        <v>0.33</v>
      </c>
      <c r="D32" s="82">
        <f t="shared" si="1"/>
        <v>0.33</v>
      </c>
      <c r="E32" s="81">
        <f>SUM(I32:AC32)+1</f>
        <v>4</v>
      </c>
      <c r="F32" s="94">
        <v>40</v>
      </c>
      <c r="G32" s="81">
        <f t="shared" si="0"/>
        <v>3.5</v>
      </c>
      <c r="H32" s="116">
        <f t="shared" si="3"/>
        <v>0</v>
      </c>
      <c r="I32" s="121">
        <v>1</v>
      </c>
      <c r="O32" s="82">
        <v>1</v>
      </c>
      <c r="W32" s="82">
        <v>1</v>
      </c>
      <c r="AC32" s="116"/>
      <c r="AD32" s="121"/>
      <c r="AJ32" s="82">
        <f>20/40</f>
        <v>0.5</v>
      </c>
      <c r="AX32" s="116"/>
      <c r="AY32" s="121"/>
      <c r="BU32" s="123" t="s">
        <v>488</v>
      </c>
      <c r="BV32" s="79">
        <v>0.53</v>
      </c>
      <c r="BW32" s="79">
        <v>0</v>
      </c>
      <c r="BX32" s="79">
        <v>0.53</v>
      </c>
      <c r="BY32" s="123" t="s">
        <v>490</v>
      </c>
      <c r="BZ32" s="79">
        <v>11</v>
      </c>
      <c r="CA32" s="79">
        <v>40</v>
      </c>
      <c r="CB32" s="80">
        <v>11</v>
      </c>
      <c r="CC32" s="79">
        <v>0</v>
      </c>
    </row>
    <row r="33" spans="1:81" s="82" customFormat="1" x14ac:dyDescent="0.3">
      <c r="A33" s="82" t="s">
        <v>558</v>
      </c>
      <c r="B33" s="82">
        <v>0.9</v>
      </c>
      <c r="D33" s="82">
        <f t="shared" si="1"/>
        <v>0.9</v>
      </c>
      <c r="E33" s="81">
        <f>SUM(I33:AC33)</f>
        <v>8</v>
      </c>
      <c r="F33" s="94">
        <v>40</v>
      </c>
      <c r="G33" s="81">
        <f>SUM(I33:AC33)*(F33*52/2080)+SUM(AD33:AX33)</f>
        <v>8</v>
      </c>
      <c r="H33" s="116">
        <f>SUM(AY33:BS33)</f>
        <v>0</v>
      </c>
      <c r="I33" s="121">
        <v>1</v>
      </c>
      <c r="J33" s="82">
        <v>7</v>
      </c>
      <c r="M33" s="82">
        <v>0</v>
      </c>
      <c r="AC33" s="116"/>
      <c r="AD33" s="121">
        <v>0</v>
      </c>
      <c r="AE33" s="82">
        <v>0</v>
      </c>
      <c r="AF33" s="82">
        <v>0</v>
      </c>
      <c r="AG33" s="82">
        <v>0</v>
      </c>
      <c r="AI33" s="82">
        <v>0</v>
      </c>
      <c r="AJ33" s="82">
        <v>0</v>
      </c>
      <c r="AK33" s="82">
        <v>0</v>
      </c>
      <c r="AL33" s="82">
        <v>0</v>
      </c>
      <c r="AM33" s="82">
        <v>0</v>
      </c>
      <c r="AN33" s="82">
        <v>0</v>
      </c>
      <c r="AO33" s="82">
        <v>0</v>
      </c>
      <c r="AP33" s="82">
        <v>0</v>
      </c>
      <c r="AQ33" s="82">
        <v>0</v>
      </c>
      <c r="AR33" s="82">
        <v>0</v>
      </c>
      <c r="AS33" s="82">
        <v>0</v>
      </c>
      <c r="AT33" s="82">
        <v>0</v>
      </c>
      <c r="AU33" s="82">
        <v>0</v>
      </c>
      <c r="AV33" s="82">
        <v>0</v>
      </c>
      <c r="AW33" s="82">
        <v>0</v>
      </c>
      <c r="AX33" s="116">
        <v>0</v>
      </c>
      <c r="AY33" s="121">
        <v>0</v>
      </c>
      <c r="AZ33" s="82">
        <v>0</v>
      </c>
      <c r="BA33" s="82">
        <v>0</v>
      </c>
      <c r="BB33" s="82">
        <v>0</v>
      </c>
      <c r="BC33" s="82">
        <v>0</v>
      </c>
      <c r="BD33" s="82">
        <v>0</v>
      </c>
      <c r="BE33" s="82">
        <v>0</v>
      </c>
      <c r="BF33" s="82">
        <v>0</v>
      </c>
      <c r="BG33" s="82">
        <v>0</v>
      </c>
      <c r="BH33" s="82">
        <v>0</v>
      </c>
      <c r="BI33" s="82">
        <v>0</v>
      </c>
      <c r="BJ33" s="82">
        <v>0</v>
      </c>
      <c r="BK33" s="82">
        <v>0</v>
      </c>
      <c r="BL33" s="82">
        <v>0</v>
      </c>
      <c r="BM33" s="82">
        <v>0</v>
      </c>
      <c r="BO33" s="82">
        <v>0</v>
      </c>
      <c r="BP33" s="82">
        <v>0</v>
      </c>
      <c r="BQ33" s="82">
        <v>0</v>
      </c>
      <c r="BR33" s="82">
        <v>0</v>
      </c>
      <c r="BS33" s="82">
        <v>0</v>
      </c>
      <c r="BU33" s="123" t="s">
        <v>398</v>
      </c>
      <c r="BV33" s="79">
        <v>0</v>
      </c>
      <c r="BW33" s="79">
        <v>0</v>
      </c>
      <c r="BX33" s="79">
        <v>0</v>
      </c>
      <c r="BY33" s="123" t="s">
        <v>402</v>
      </c>
      <c r="BZ33" s="79">
        <v>3</v>
      </c>
      <c r="CA33" s="79">
        <v>40</v>
      </c>
      <c r="CB33" s="80">
        <v>3</v>
      </c>
      <c r="CC33" s="79">
        <v>0</v>
      </c>
    </row>
    <row r="34" spans="1:81" s="82" customFormat="1" x14ac:dyDescent="0.3">
      <c r="A34" s="82" t="s">
        <v>597</v>
      </c>
      <c r="B34" s="82">
        <v>0.25</v>
      </c>
      <c r="D34" s="82">
        <f t="shared" si="1"/>
        <v>0.25</v>
      </c>
      <c r="E34" s="134">
        <f>SUM(I34:AX34)</f>
        <v>3.6</v>
      </c>
      <c r="F34" s="94">
        <v>40</v>
      </c>
      <c r="G34" s="81">
        <f t="shared" si="0"/>
        <v>3.6</v>
      </c>
      <c r="H34" s="116">
        <f t="shared" si="3"/>
        <v>0</v>
      </c>
      <c r="I34" s="121">
        <v>1</v>
      </c>
      <c r="J34" s="82">
        <v>0</v>
      </c>
      <c r="M34" s="82">
        <v>0</v>
      </c>
      <c r="N34" s="82">
        <v>2</v>
      </c>
      <c r="O34" s="82">
        <v>0</v>
      </c>
      <c r="P34" s="82">
        <v>0</v>
      </c>
      <c r="Q34" s="82">
        <v>0</v>
      </c>
      <c r="R34" s="82">
        <v>0</v>
      </c>
      <c r="S34" s="82">
        <v>0</v>
      </c>
      <c r="T34" s="82">
        <v>0</v>
      </c>
      <c r="U34" s="82">
        <v>0</v>
      </c>
      <c r="V34" s="82">
        <v>0</v>
      </c>
      <c r="W34" s="82">
        <v>0</v>
      </c>
      <c r="X34" s="82">
        <v>0</v>
      </c>
      <c r="Y34" s="82">
        <v>0</v>
      </c>
      <c r="Z34" s="82">
        <v>0</v>
      </c>
      <c r="AA34" s="82">
        <v>0</v>
      </c>
      <c r="AB34" s="82">
        <v>0</v>
      </c>
      <c r="AC34" s="116">
        <v>0</v>
      </c>
      <c r="AD34" s="121">
        <v>0</v>
      </c>
      <c r="AE34" s="82">
        <v>0</v>
      </c>
      <c r="AG34" s="82">
        <v>0</v>
      </c>
      <c r="AH34" s="82">
        <v>0</v>
      </c>
      <c r="AI34" s="82">
        <f>24/40</f>
        <v>0.6</v>
      </c>
      <c r="AJ34" s="82">
        <v>0</v>
      </c>
      <c r="AK34" s="82">
        <v>0</v>
      </c>
      <c r="AL34" s="82">
        <v>0</v>
      </c>
      <c r="AM34" s="82">
        <v>0</v>
      </c>
      <c r="AN34" s="82">
        <v>0</v>
      </c>
      <c r="AO34" s="82">
        <v>0</v>
      </c>
      <c r="AP34" s="82">
        <v>0</v>
      </c>
      <c r="AQ34" s="82">
        <v>0</v>
      </c>
      <c r="AR34" s="82">
        <v>0</v>
      </c>
      <c r="AS34" s="82">
        <v>0</v>
      </c>
      <c r="AT34" s="82">
        <v>0</v>
      </c>
      <c r="AU34" s="82">
        <v>0</v>
      </c>
      <c r="AV34" s="82">
        <v>0</v>
      </c>
      <c r="AW34" s="82">
        <v>0</v>
      </c>
      <c r="AX34" s="116">
        <v>0</v>
      </c>
      <c r="AY34" s="121">
        <v>0</v>
      </c>
      <c r="AZ34" s="82">
        <v>0</v>
      </c>
      <c r="BA34" s="82">
        <v>0</v>
      </c>
      <c r="BB34" s="82">
        <v>0</v>
      </c>
      <c r="BC34" s="82">
        <v>0</v>
      </c>
      <c r="BD34" s="82">
        <v>0</v>
      </c>
      <c r="BE34" s="82">
        <v>0</v>
      </c>
      <c r="BF34" s="82">
        <v>0</v>
      </c>
      <c r="BG34" s="82">
        <v>0</v>
      </c>
      <c r="BH34" s="82">
        <v>0</v>
      </c>
      <c r="BI34" s="82">
        <v>0</v>
      </c>
      <c r="BJ34" s="82">
        <v>0</v>
      </c>
      <c r="BK34" s="82">
        <v>0</v>
      </c>
      <c r="BL34" s="82">
        <v>0</v>
      </c>
      <c r="BM34" s="82">
        <v>0</v>
      </c>
      <c r="BN34" s="82">
        <v>0</v>
      </c>
      <c r="BO34" s="82">
        <v>0</v>
      </c>
      <c r="BP34" s="82">
        <v>0</v>
      </c>
      <c r="BQ34" s="82">
        <v>0</v>
      </c>
      <c r="BR34" s="82">
        <v>0</v>
      </c>
      <c r="BS34" s="82">
        <v>0</v>
      </c>
      <c r="BU34" s="123" t="s">
        <v>399</v>
      </c>
      <c r="BV34" s="79">
        <v>0.1</v>
      </c>
      <c r="BW34" s="79">
        <v>0</v>
      </c>
      <c r="BX34" s="79">
        <v>0.1</v>
      </c>
      <c r="BY34" s="123" t="s">
        <v>403</v>
      </c>
      <c r="BZ34" s="79">
        <v>11</v>
      </c>
      <c r="CA34" s="79">
        <v>40</v>
      </c>
      <c r="CB34" s="80">
        <v>11</v>
      </c>
      <c r="CC34" s="79">
        <v>0</v>
      </c>
    </row>
    <row r="35" spans="1:81" s="82" customFormat="1" x14ac:dyDescent="0.3">
      <c r="A35" s="82" t="s">
        <v>554</v>
      </c>
      <c r="B35" s="82">
        <v>0.28000000000000003</v>
      </c>
      <c r="D35" s="82">
        <f t="shared" si="1"/>
        <v>0.28000000000000003</v>
      </c>
      <c r="E35" s="81">
        <f>SUM(I35:AC35)+1</f>
        <v>4</v>
      </c>
      <c r="F35" s="94">
        <v>40</v>
      </c>
      <c r="G35" s="81">
        <f t="shared" si="0"/>
        <v>3.6</v>
      </c>
      <c r="H35" s="116">
        <f t="shared" si="3"/>
        <v>0.17499999999999999</v>
      </c>
      <c r="I35" s="121">
        <v>1</v>
      </c>
      <c r="J35" s="82">
        <v>2</v>
      </c>
      <c r="AC35" s="116"/>
      <c r="AD35" s="121">
        <v>0</v>
      </c>
      <c r="AE35" s="82">
        <v>0.6</v>
      </c>
      <c r="AX35" s="116"/>
      <c r="AY35" s="121">
        <v>0</v>
      </c>
      <c r="BN35" s="82">
        <f>7/40</f>
        <v>0.17499999999999999</v>
      </c>
      <c r="BU35" s="123" t="s">
        <v>400</v>
      </c>
      <c r="BV35" s="79">
        <v>0.17</v>
      </c>
      <c r="BW35" s="79">
        <v>0</v>
      </c>
      <c r="BX35" s="79">
        <v>0.17</v>
      </c>
      <c r="BY35" s="123" t="s">
        <v>404</v>
      </c>
      <c r="BZ35" s="79">
        <v>2.75</v>
      </c>
      <c r="CA35" s="79">
        <v>40</v>
      </c>
      <c r="CB35" s="80">
        <v>2.75</v>
      </c>
      <c r="CC35" s="79">
        <v>0</v>
      </c>
    </row>
    <row r="36" spans="1:81" s="82" customFormat="1" x14ac:dyDescent="0.3">
      <c r="A36" s="82" t="s">
        <v>598</v>
      </c>
      <c r="B36" s="79">
        <v>0.04</v>
      </c>
      <c r="C36" s="79">
        <v>0</v>
      </c>
      <c r="D36" s="79">
        <v>0.04</v>
      </c>
      <c r="E36" s="81">
        <f t="shared" ref="E36:E43" si="4">SUM(I36:AX36)</f>
        <v>1</v>
      </c>
      <c r="F36" s="94">
        <v>35</v>
      </c>
      <c r="G36" s="81">
        <f>SUM(I36:AC36)*(F36*52/2080)+SUM(AD36:AX36)</f>
        <v>0.875</v>
      </c>
      <c r="H36" s="116">
        <f t="shared" si="3"/>
        <v>0</v>
      </c>
      <c r="I36" s="121">
        <v>1</v>
      </c>
      <c r="AC36" s="116"/>
      <c r="AD36" s="121"/>
      <c r="AX36" s="116"/>
      <c r="AY36" s="121"/>
      <c r="BU36" s="123"/>
      <c r="BV36" s="79"/>
      <c r="BW36" s="79"/>
      <c r="BX36" s="79"/>
      <c r="BY36" s="123" t="s">
        <v>405</v>
      </c>
      <c r="BZ36" s="79">
        <v>4</v>
      </c>
      <c r="CA36" s="79">
        <v>40</v>
      </c>
      <c r="CB36" s="80">
        <v>4</v>
      </c>
      <c r="CC36" s="79">
        <v>1</v>
      </c>
    </row>
    <row r="37" spans="1:81" s="82" customFormat="1" x14ac:dyDescent="0.3">
      <c r="A37" s="82" t="s">
        <v>577</v>
      </c>
      <c r="B37" s="82">
        <v>0.48</v>
      </c>
      <c r="D37" s="82">
        <f t="shared" si="1"/>
        <v>0.48</v>
      </c>
      <c r="E37" s="81">
        <v>2</v>
      </c>
      <c r="F37" s="94">
        <v>40</v>
      </c>
      <c r="G37" s="81">
        <f>SUM(I37:AC37)*(F37*52/2080)+SUM(AD37:AX37)</f>
        <v>2</v>
      </c>
      <c r="H37" s="116">
        <f t="shared" si="3"/>
        <v>0</v>
      </c>
      <c r="I37" s="121"/>
      <c r="N37" s="82">
        <v>0.3</v>
      </c>
      <c r="O37" s="82">
        <v>0.3</v>
      </c>
      <c r="Q37" s="82">
        <v>0.1</v>
      </c>
      <c r="R37" s="82">
        <v>0.2</v>
      </c>
      <c r="S37" s="82">
        <v>0.3</v>
      </c>
      <c r="T37" s="82">
        <v>0.3</v>
      </c>
      <c r="Z37" s="82">
        <v>0.3</v>
      </c>
      <c r="AA37" s="82">
        <v>0.1</v>
      </c>
      <c r="AC37" s="116">
        <v>0.1</v>
      </c>
      <c r="AD37" s="121"/>
      <c r="AX37" s="116"/>
      <c r="AY37" s="121"/>
      <c r="BU37" s="123" t="s">
        <v>401</v>
      </c>
      <c r="BV37" s="79">
        <v>2.8</v>
      </c>
      <c r="BW37" s="79">
        <v>0</v>
      </c>
      <c r="BX37" s="79">
        <v>2.8</v>
      </c>
      <c r="BY37" s="123" t="s">
        <v>492</v>
      </c>
      <c r="BZ37" s="79">
        <v>1</v>
      </c>
      <c r="CA37" s="79">
        <v>40</v>
      </c>
      <c r="CB37" s="80">
        <v>1</v>
      </c>
      <c r="CC37" s="79">
        <v>0</v>
      </c>
    </row>
    <row r="38" spans="1:81" s="82" customFormat="1" x14ac:dyDescent="0.3">
      <c r="A38" s="82" t="s">
        <v>612</v>
      </c>
      <c r="B38" s="82">
        <v>0.75</v>
      </c>
      <c r="D38" s="82">
        <f t="shared" si="1"/>
        <v>0.75</v>
      </c>
      <c r="E38" s="81">
        <v>6</v>
      </c>
      <c r="F38" s="94">
        <v>40</v>
      </c>
      <c r="G38" s="81">
        <f>SUM(I38:AC38)*(F38*52/2080)+SUM(AD38:AX38)</f>
        <v>5.5</v>
      </c>
      <c r="H38" s="116">
        <f t="shared" si="3"/>
        <v>1.35</v>
      </c>
      <c r="I38" s="121">
        <v>1</v>
      </c>
      <c r="N38" s="82">
        <v>1.5</v>
      </c>
      <c r="S38" s="82">
        <v>0.25</v>
      </c>
      <c r="T38" s="82">
        <v>0.25</v>
      </c>
      <c r="U38" s="82">
        <v>0.25</v>
      </c>
      <c r="W38" s="82">
        <v>1.25</v>
      </c>
      <c r="Y38" s="82">
        <v>0.25</v>
      </c>
      <c r="Z38" s="82">
        <v>0.25</v>
      </c>
      <c r="AC38" s="116"/>
      <c r="AD38" s="121"/>
      <c r="AE38" s="82">
        <f>20/40</f>
        <v>0.5</v>
      </c>
      <c r="AX38" s="116"/>
      <c r="AY38" s="121"/>
      <c r="BB38" s="82">
        <v>0</v>
      </c>
      <c r="BK38" s="82">
        <v>0.85</v>
      </c>
      <c r="BN38" s="82">
        <f>20/40</f>
        <v>0.5</v>
      </c>
      <c r="BU38" s="123" t="s">
        <v>489</v>
      </c>
      <c r="BV38" s="79">
        <v>0.05</v>
      </c>
      <c r="BW38" s="79">
        <v>0</v>
      </c>
      <c r="BX38" s="79">
        <v>0.05</v>
      </c>
      <c r="BY38" s="123" t="s">
        <v>493</v>
      </c>
      <c r="BZ38" s="79">
        <v>1.7</v>
      </c>
      <c r="CA38" s="79">
        <v>40</v>
      </c>
      <c r="CB38" s="80">
        <v>1.7</v>
      </c>
      <c r="CC38" s="79">
        <v>0</v>
      </c>
    </row>
    <row r="39" spans="1:81" s="82" customFormat="1" x14ac:dyDescent="0.3">
      <c r="A39" s="82" t="s">
        <v>599</v>
      </c>
      <c r="B39" s="82">
        <v>2</v>
      </c>
      <c r="C39" s="82">
        <v>0</v>
      </c>
      <c r="D39" s="82">
        <f t="shared" si="1"/>
        <v>2</v>
      </c>
      <c r="E39" s="81">
        <v>21</v>
      </c>
      <c r="F39" s="94">
        <v>40</v>
      </c>
      <c r="G39" s="81">
        <f>SUM(I39:AC39)*(F39*52/2080)+SUM(AD39:AX39)</f>
        <v>20.75</v>
      </c>
      <c r="H39" s="116">
        <f t="shared" si="3"/>
        <v>0</v>
      </c>
      <c r="I39" s="121">
        <v>1</v>
      </c>
      <c r="J39" s="82">
        <v>0</v>
      </c>
      <c r="K39" s="82">
        <v>0.5</v>
      </c>
      <c r="N39" s="82">
        <v>5</v>
      </c>
      <c r="O39" s="82">
        <v>3.75</v>
      </c>
      <c r="Q39" s="82">
        <v>0.25</v>
      </c>
      <c r="R39" s="82">
        <v>0.25</v>
      </c>
      <c r="S39" s="82">
        <v>1.25</v>
      </c>
      <c r="T39" s="82">
        <v>2.25</v>
      </c>
      <c r="U39" s="82">
        <v>0.75</v>
      </c>
      <c r="W39" s="82">
        <v>3.5</v>
      </c>
      <c r="Y39" s="82">
        <v>0.25</v>
      </c>
      <c r="AC39" s="116"/>
      <c r="AD39" s="121"/>
      <c r="AE39" s="82">
        <v>0</v>
      </c>
      <c r="AJ39" s="82">
        <v>0.75</v>
      </c>
      <c r="AR39" s="82">
        <v>1.25</v>
      </c>
      <c r="AX39" s="116"/>
      <c r="AY39" s="121">
        <v>0</v>
      </c>
      <c r="BU39" s="123" t="s">
        <v>490</v>
      </c>
      <c r="BV39" s="79">
        <v>2</v>
      </c>
      <c r="BW39" s="79">
        <v>0</v>
      </c>
      <c r="BX39" s="79">
        <v>2</v>
      </c>
      <c r="BY39" s="123" t="s">
        <v>406</v>
      </c>
      <c r="BZ39" s="79">
        <v>5.5</v>
      </c>
      <c r="CA39" s="79">
        <v>40</v>
      </c>
      <c r="CB39" s="80">
        <v>5.5</v>
      </c>
      <c r="CC39" s="79">
        <v>0</v>
      </c>
    </row>
    <row r="40" spans="1:81" s="82" customFormat="1" x14ac:dyDescent="0.3">
      <c r="A40" s="82" t="s">
        <v>600</v>
      </c>
      <c r="B40" s="82">
        <v>1</v>
      </c>
      <c r="C40" s="82">
        <v>0.25</v>
      </c>
      <c r="D40" s="82">
        <f t="shared" si="1"/>
        <v>1.25</v>
      </c>
      <c r="E40" s="81">
        <f>SUM(I40:AC40)+0</f>
        <v>19</v>
      </c>
      <c r="F40" s="94">
        <v>40</v>
      </c>
      <c r="G40" s="81">
        <f t="shared" si="0"/>
        <v>19</v>
      </c>
      <c r="H40" s="116">
        <f t="shared" si="3"/>
        <v>0</v>
      </c>
      <c r="I40" s="121">
        <v>1</v>
      </c>
      <c r="K40" s="82">
        <v>1</v>
      </c>
      <c r="N40" s="82">
        <v>5.5</v>
      </c>
      <c r="O40" s="82">
        <v>7.5</v>
      </c>
      <c r="W40" s="82">
        <v>4</v>
      </c>
      <c r="AC40" s="116"/>
      <c r="AD40" s="121"/>
      <c r="AX40" s="116"/>
      <c r="AY40" s="121"/>
      <c r="BU40" s="123" t="s">
        <v>402</v>
      </c>
      <c r="BV40" s="79">
        <v>1</v>
      </c>
      <c r="BW40" s="79">
        <v>0</v>
      </c>
      <c r="BX40" s="79">
        <v>1</v>
      </c>
      <c r="BY40" s="123" t="s">
        <v>494</v>
      </c>
      <c r="BZ40" s="79">
        <v>18.52</v>
      </c>
      <c r="CA40" s="79">
        <v>40</v>
      </c>
      <c r="CB40" s="80">
        <v>18.52</v>
      </c>
      <c r="CC40" s="79">
        <v>0</v>
      </c>
    </row>
    <row r="41" spans="1:81" s="82" customFormat="1" x14ac:dyDescent="0.3">
      <c r="A41" s="81" t="s">
        <v>566</v>
      </c>
      <c r="B41" s="82">
        <v>1</v>
      </c>
      <c r="D41" s="82">
        <f t="shared" si="1"/>
        <v>1</v>
      </c>
      <c r="E41" s="81">
        <v>10</v>
      </c>
      <c r="F41" s="94">
        <v>40</v>
      </c>
      <c r="G41" s="81">
        <f>SUM(I41:AC41)*(F41*52/2080)+SUM(AD41:AX41)</f>
        <v>8.6</v>
      </c>
      <c r="H41" s="116">
        <f t="shared" si="3"/>
        <v>0</v>
      </c>
      <c r="I41" s="121">
        <v>1</v>
      </c>
      <c r="L41" s="82">
        <v>5</v>
      </c>
      <c r="W41" s="82">
        <v>1</v>
      </c>
      <c r="AC41" s="116"/>
      <c r="AD41" s="121"/>
      <c r="AF41" s="82">
        <v>0</v>
      </c>
      <c r="AO41" s="82">
        <f>24/40</f>
        <v>0.6</v>
      </c>
      <c r="AS41" s="82">
        <v>1</v>
      </c>
      <c r="AX41" s="116"/>
      <c r="AY41" s="121"/>
      <c r="BA41" s="82">
        <v>0</v>
      </c>
      <c r="BU41" s="123" t="s">
        <v>403</v>
      </c>
      <c r="BV41" s="79">
        <v>0.85</v>
      </c>
      <c r="BW41" s="79">
        <v>0</v>
      </c>
      <c r="BX41" s="79">
        <v>0.85</v>
      </c>
      <c r="BY41" s="123" t="s">
        <v>407</v>
      </c>
      <c r="BZ41" s="79">
        <v>17.75</v>
      </c>
      <c r="CA41" s="79">
        <v>40</v>
      </c>
      <c r="CB41" s="80">
        <v>17.75</v>
      </c>
      <c r="CC41" s="79">
        <v>0</v>
      </c>
    </row>
    <row r="42" spans="1:81" s="82" customFormat="1" x14ac:dyDescent="0.3">
      <c r="A42" s="82" t="s">
        <v>548</v>
      </c>
      <c r="B42" s="79">
        <v>0.6</v>
      </c>
      <c r="C42" s="79">
        <v>0</v>
      </c>
      <c r="D42" s="82">
        <f t="shared" si="1"/>
        <v>0.6</v>
      </c>
      <c r="E42" s="81">
        <f>3+2</f>
        <v>5</v>
      </c>
      <c r="F42" s="94">
        <v>40</v>
      </c>
      <c r="G42" s="81">
        <f t="shared" si="0"/>
        <v>3.5</v>
      </c>
      <c r="H42" s="116">
        <f t="shared" si="3"/>
        <v>0</v>
      </c>
      <c r="I42" s="121">
        <v>1</v>
      </c>
      <c r="N42" s="82">
        <v>1</v>
      </c>
      <c r="AC42" s="116"/>
      <c r="AD42" s="121"/>
      <c r="AI42" s="82">
        <v>0.5</v>
      </c>
      <c r="AN42" s="82">
        <v>0.8</v>
      </c>
      <c r="AR42" s="82">
        <v>0.2</v>
      </c>
      <c r="AX42" s="116"/>
      <c r="AY42" s="121"/>
      <c r="BU42" s="123"/>
      <c r="BV42" s="79"/>
      <c r="BW42" s="79"/>
      <c r="BX42" s="79"/>
      <c r="BY42" s="123" t="s">
        <v>408</v>
      </c>
      <c r="BZ42" s="79">
        <v>16</v>
      </c>
      <c r="CA42" s="79">
        <v>40</v>
      </c>
      <c r="CB42" s="80">
        <v>16</v>
      </c>
      <c r="CC42" s="79">
        <v>0</v>
      </c>
    </row>
    <row r="43" spans="1:81" s="82" customFormat="1" x14ac:dyDescent="0.3">
      <c r="A43" s="82" t="s">
        <v>536</v>
      </c>
      <c r="B43" s="79">
        <v>0.35</v>
      </c>
      <c r="C43" s="79">
        <v>0</v>
      </c>
      <c r="D43" s="82">
        <f t="shared" si="1"/>
        <v>0.35</v>
      </c>
      <c r="E43" s="81">
        <f t="shared" si="4"/>
        <v>2</v>
      </c>
      <c r="F43" s="94">
        <v>40</v>
      </c>
      <c r="G43" s="81">
        <f t="shared" si="0"/>
        <v>2</v>
      </c>
      <c r="H43" s="116">
        <f t="shared" si="3"/>
        <v>0.125</v>
      </c>
      <c r="I43" s="121">
        <v>1</v>
      </c>
      <c r="K43" s="82">
        <v>1</v>
      </c>
      <c r="AC43" s="116"/>
      <c r="AD43" s="121"/>
      <c r="AX43" s="116"/>
      <c r="AY43" s="121"/>
      <c r="BM43" s="82">
        <f>2/40</f>
        <v>0.05</v>
      </c>
      <c r="BO43" s="82">
        <f>3/40</f>
        <v>7.4999999999999997E-2</v>
      </c>
      <c r="BU43" s="123"/>
      <c r="BV43" s="79"/>
      <c r="BW43" s="79"/>
      <c r="BX43" s="79"/>
      <c r="BY43" s="123" t="s">
        <v>409</v>
      </c>
      <c r="BZ43" s="79">
        <v>2.8</v>
      </c>
      <c r="CA43" s="79">
        <v>40</v>
      </c>
      <c r="CB43" s="80">
        <v>2.8</v>
      </c>
      <c r="CC43" s="79">
        <v>0</v>
      </c>
    </row>
    <row r="44" spans="1:81" s="82" customFormat="1" x14ac:dyDescent="0.3">
      <c r="A44" s="82" t="s">
        <v>527</v>
      </c>
      <c r="B44" s="82">
        <v>0.85</v>
      </c>
      <c r="C44" s="82">
        <v>0</v>
      </c>
      <c r="D44" s="82">
        <f t="shared" si="1"/>
        <v>0.85</v>
      </c>
      <c r="E44" s="81">
        <f>SUM(I44:AC44)+0</f>
        <v>12</v>
      </c>
      <c r="F44" s="94">
        <v>40</v>
      </c>
      <c r="G44" s="81">
        <f t="shared" si="0"/>
        <v>12</v>
      </c>
      <c r="H44" s="116">
        <f t="shared" si="3"/>
        <v>0</v>
      </c>
      <c r="I44" s="121">
        <v>1</v>
      </c>
      <c r="J44" s="82">
        <v>6</v>
      </c>
      <c r="K44" s="82">
        <v>1</v>
      </c>
      <c r="W44" s="82">
        <v>3</v>
      </c>
      <c r="X44" s="82">
        <v>1</v>
      </c>
      <c r="AC44" s="116"/>
      <c r="AD44" s="121"/>
      <c r="AX44" s="116"/>
      <c r="AY44" s="121">
        <v>0</v>
      </c>
      <c r="AZ44" s="82">
        <v>0</v>
      </c>
      <c r="BA44" s="82">
        <v>0</v>
      </c>
      <c r="BB44" s="82">
        <v>0</v>
      </c>
      <c r="BC44" s="82">
        <v>0</v>
      </c>
      <c r="BD44" s="82">
        <v>0</v>
      </c>
      <c r="BE44" s="82">
        <v>0</v>
      </c>
      <c r="BF44" s="82">
        <v>0</v>
      </c>
      <c r="BG44" s="82">
        <v>0</v>
      </c>
      <c r="BH44" s="82">
        <v>0</v>
      </c>
      <c r="BI44" s="82">
        <v>0</v>
      </c>
      <c r="BJ44" s="82">
        <v>0</v>
      </c>
      <c r="BK44" s="82">
        <v>0</v>
      </c>
      <c r="BL44" s="82">
        <v>0</v>
      </c>
      <c r="BM44" s="82">
        <v>0</v>
      </c>
      <c r="BN44" s="82">
        <v>0</v>
      </c>
      <c r="BO44" s="82">
        <v>0</v>
      </c>
      <c r="BP44" s="82">
        <v>0</v>
      </c>
      <c r="BQ44" s="82">
        <v>0</v>
      </c>
      <c r="BR44" s="82">
        <v>0</v>
      </c>
      <c r="BS44" s="82">
        <v>0</v>
      </c>
      <c r="BU44" s="123" t="s">
        <v>404</v>
      </c>
      <c r="BV44" s="79">
        <v>0.12</v>
      </c>
      <c r="BW44" s="79">
        <v>0</v>
      </c>
      <c r="BX44" s="79">
        <v>0.12</v>
      </c>
      <c r="BY44" s="123" t="s">
        <v>410</v>
      </c>
      <c r="BZ44" s="79">
        <v>2</v>
      </c>
      <c r="CA44" s="79">
        <v>40</v>
      </c>
      <c r="CB44" s="80">
        <v>2</v>
      </c>
      <c r="CC44" s="79">
        <v>0</v>
      </c>
    </row>
    <row r="45" spans="1:81" s="82" customFormat="1" x14ac:dyDescent="0.3">
      <c r="A45" s="82" t="s">
        <v>528</v>
      </c>
      <c r="B45" s="82">
        <v>2</v>
      </c>
      <c r="D45" s="82">
        <f t="shared" si="1"/>
        <v>2</v>
      </c>
      <c r="E45" s="81">
        <f>SUM(I45:AX45)</f>
        <v>10</v>
      </c>
      <c r="F45" s="94">
        <v>40</v>
      </c>
      <c r="G45" s="81">
        <f t="shared" si="0"/>
        <v>10</v>
      </c>
      <c r="H45" s="116">
        <f t="shared" si="3"/>
        <v>0</v>
      </c>
      <c r="I45" s="121">
        <v>1</v>
      </c>
      <c r="K45" s="82">
        <v>1</v>
      </c>
      <c r="L45" s="82">
        <v>7</v>
      </c>
      <c r="W45" s="82">
        <v>1</v>
      </c>
      <c r="AC45" s="116"/>
      <c r="AD45" s="121">
        <v>0</v>
      </c>
      <c r="AX45" s="116"/>
      <c r="AY45" s="121">
        <v>0</v>
      </c>
      <c r="BU45" s="123" t="s">
        <v>405</v>
      </c>
      <c r="BV45" s="79">
        <v>0.41</v>
      </c>
      <c r="BW45" s="79">
        <v>0</v>
      </c>
      <c r="BX45" s="79">
        <v>0.41</v>
      </c>
      <c r="BY45" s="123" t="s">
        <v>411</v>
      </c>
      <c r="BZ45" s="79">
        <v>11.85</v>
      </c>
      <c r="CA45" s="79">
        <v>40</v>
      </c>
      <c r="CB45" s="80">
        <v>11.85</v>
      </c>
      <c r="CC45" s="79">
        <v>0</v>
      </c>
    </row>
    <row r="46" spans="1:81" s="82" customFormat="1" x14ac:dyDescent="0.3">
      <c r="A46" s="82" t="s">
        <v>564</v>
      </c>
      <c r="B46" s="82">
        <v>0.5</v>
      </c>
      <c r="C46" s="82">
        <v>0</v>
      </c>
      <c r="D46" s="82">
        <f t="shared" si="1"/>
        <v>0.5</v>
      </c>
      <c r="E46" s="81">
        <v>3</v>
      </c>
      <c r="F46" s="94">
        <v>40</v>
      </c>
      <c r="G46" s="81">
        <f t="shared" si="0"/>
        <v>2.6</v>
      </c>
      <c r="H46" s="116">
        <f t="shared" si="3"/>
        <v>0</v>
      </c>
      <c r="I46" s="121">
        <v>1</v>
      </c>
      <c r="L46" s="82">
        <v>1</v>
      </c>
      <c r="AC46" s="116"/>
      <c r="AD46" s="121"/>
      <c r="AG46" s="82">
        <f>24/40</f>
        <v>0.6</v>
      </c>
      <c r="AX46" s="116"/>
      <c r="AY46" s="121">
        <v>0</v>
      </c>
      <c r="BU46" s="123" t="s">
        <v>492</v>
      </c>
      <c r="BV46" s="79">
        <v>0.04</v>
      </c>
      <c r="BW46" s="79">
        <v>0</v>
      </c>
      <c r="BX46" s="79">
        <v>0.04</v>
      </c>
      <c r="BY46" s="123" t="s">
        <v>498</v>
      </c>
      <c r="BZ46" s="79">
        <v>1</v>
      </c>
      <c r="CA46" s="79">
        <v>20</v>
      </c>
      <c r="CB46" s="80">
        <v>0.5</v>
      </c>
      <c r="CC46" s="79">
        <v>0</v>
      </c>
    </row>
    <row r="47" spans="1:81" s="82" customFormat="1" ht="15" customHeight="1" x14ac:dyDescent="0.3">
      <c r="A47" s="143" t="s">
        <v>601</v>
      </c>
      <c r="B47" s="82">
        <v>0.2</v>
      </c>
      <c r="E47" s="81"/>
      <c r="F47" s="94"/>
      <c r="G47" s="81">
        <f t="shared" si="0"/>
        <v>0</v>
      </c>
      <c r="H47" s="116"/>
      <c r="I47" s="121"/>
      <c r="AC47" s="116"/>
      <c r="AD47" s="121"/>
      <c r="AX47" s="116"/>
      <c r="AY47" s="121"/>
      <c r="BU47" s="123"/>
      <c r="BV47" s="79"/>
      <c r="BW47" s="79"/>
      <c r="BX47" s="79"/>
      <c r="BY47" s="123"/>
      <c r="BZ47" s="79"/>
      <c r="CA47" s="79"/>
      <c r="CB47" s="80"/>
      <c r="CC47" s="79"/>
    </row>
    <row r="48" spans="1:81" s="82" customFormat="1" x14ac:dyDescent="0.3">
      <c r="A48" s="82" t="s">
        <v>617</v>
      </c>
      <c r="B48" s="82">
        <v>0.6</v>
      </c>
      <c r="D48" s="82">
        <f t="shared" si="1"/>
        <v>0.6</v>
      </c>
      <c r="E48" s="82">
        <f>SUM(I48:AC48)+2</f>
        <v>5</v>
      </c>
      <c r="F48" s="94">
        <v>40</v>
      </c>
      <c r="G48" s="81">
        <f t="shared" si="0"/>
        <v>3.5</v>
      </c>
      <c r="H48" s="116"/>
      <c r="I48" s="121">
        <v>1</v>
      </c>
      <c r="N48" s="82">
        <v>1</v>
      </c>
      <c r="W48" s="82">
        <v>1</v>
      </c>
      <c r="AC48" s="116"/>
      <c r="AD48" s="121"/>
      <c r="AJ48" s="82">
        <f>10/40</f>
        <v>0.25</v>
      </c>
      <c r="AS48" s="82">
        <f>10/40</f>
        <v>0.25</v>
      </c>
      <c r="AX48" s="116"/>
      <c r="AY48" s="121"/>
      <c r="BU48" s="123"/>
      <c r="BV48" s="79"/>
      <c r="BW48" s="79"/>
      <c r="BX48" s="79"/>
      <c r="BY48" s="123"/>
      <c r="BZ48" s="79"/>
      <c r="CA48" s="79"/>
      <c r="CB48" s="80"/>
      <c r="CC48" s="79"/>
    </row>
    <row r="49" spans="1:81" s="82" customFormat="1" ht="15" customHeight="1" x14ac:dyDescent="0.3">
      <c r="A49" s="82" t="s">
        <v>578</v>
      </c>
      <c r="B49" s="82">
        <v>0.25</v>
      </c>
      <c r="C49" s="82">
        <v>0</v>
      </c>
      <c r="D49" s="82">
        <f t="shared" si="1"/>
        <v>0.25</v>
      </c>
      <c r="E49" s="82">
        <f t="shared" ref="E49:E50" si="5">SUM(I49:AY49)</f>
        <v>1</v>
      </c>
      <c r="F49" s="94">
        <v>40</v>
      </c>
      <c r="G49" s="81">
        <f t="shared" si="0"/>
        <v>1</v>
      </c>
      <c r="H49" s="116"/>
      <c r="I49" s="121">
        <v>1</v>
      </c>
      <c r="J49" s="82">
        <v>0</v>
      </c>
      <c r="K49" s="82">
        <v>0</v>
      </c>
      <c r="L49" s="82">
        <v>0</v>
      </c>
      <c r="M49" s="82">
        <v>0</v>
      </c>
      <c r="N49" s="82">
        <v>0</v>
      </c>
      <c r="O49" s="82">
        <v>0</v>
      </c>
      <c r="P49" s="82">
        <v>0</v>
      </c>
      <c r="Q49" s="82">
        <v>0</v>
      </c>
      <c r="R49" s="82">
        <v>0</v>
      </c>
      <c r="S49" s="82">
        <v>0</v>
      </c>
      <c r="T49" s="82">
        <v>0</v>
      </c>
      <c r="U49" s="82">
        <v>0</v>
      </c>
      <c r="V49" s="82">
        <v>0</v>
      </c>
      <c r="W49" s="82">
        <v>0</v>
      </c>
      <c r="X49" s="82">
        <v>0</v>
      </c>
      <c r="Y49" s="82">
        <v>0</v>
      </c>
      <c r="Z49" s="82">
        <v>0</v>
      </c>
      <c r="AA49" s="82">
        <v>0</v>
      </c>
      <c r="AB49" s="82">
        <v>0</v>
      </c>
      <c r="AC49" s="116">
        <v>0</v>
      </c>
      <c r="AD49" s="121">
        <v>0</v>
      </c>
      <c r="AF49" s="82">
        <v>0</v>
      </c>
      <c r="AG49" s="82">
        <v>0</v>
      </c>
      <c r="AH49" s="82">
        <v>0</v>
      </c>
      <c r="AI49" s="82">
        <v>0</v>
      </c>
      <c r="AJ49" s="82">
        <v>0</v>
      </c>
      <c r="AK49" s="82">
        <v>0</v>
      </c>
      <c r="AL49" s="82">
        <v>0</v>
      </c>
      <c r="AM49" s="82">
        <v>0</v>
      </c>
      <c r="AN49" s="82">
        <v>0</v>
      </c>
      <c r="AO49" s="82">
        <v>0</v>
      </c>
      <c r="AP49" s="82">
        <v>0</v>
      </c>
      <c r="AQ49" s="82">
        <v>0</v>
      </c>
      <c r="AR49" s="82">
        <v>0</v>
      </c>
      <c r="AS49" s="82">
        <v>0</v>
      </c>
      <c r="AT49" s="82">
        <v>0</v>
      </c>
      <c r="AU49" s="82">
        <v>0</v>
      </c>
      <c r="AV49" s="82">
        <v>0</v>
      </c>
      <c r="AW49" s="82">
        <v>0</v>
      </c>
      <c r="AX49" s="116">
        <v>0</v>
      </c>
      <c r="AY49" s="121">
        <v>0</v>
      </c>
      <c r="BA49" s="82">
        <v>0</v>
      </c>
      <c r="BB49" s="82">
        <v>0</v>
      </c>
      <c r="BC49" s="82">
        <v>0</v>
      </c>
      <c r="BD49" s="82">
        <v>0</v>
      </c>
      <c r="BE49" s="82">
        <v>0</v>
      </c>
      <c r="BF49" s="82">
        <v>0</v>
      </c>
      <c r="BG49" s="82">
        <v>0</v>
      </c>
      <c r="BH49" s="82">
        <v>0</v>
      </c>
      <c r="BI49" s="82">
        <v>0</v>
      </c>
      <c r="BJ49" s="82">
        <v>0</v>
      </c>
      <c r="BK49" s="82">
        <v>0</v>
      </c>
      <c r="BL49" s="82">
        <v>0</v>
      </c>
      <c r="BM49" s="82">
        <v>0</v>
      </c>
      <c r="BN49" s="82">
        <v>0</v>
      </c>
      <c r="BO49" s="82">
        <v>0</v>
      </c>
      <c r="BP49" s="82">
        <v>0</v>
      </c>
      <c r="BQ49" s="82">
        <v>0</v>
      </c>
      <c r="BR49" s="82">
        <v>0</v>
      </c>
      <c r="BS49" s="82">
        <v>0</v>
      </c>
    </row>
    <row r="50" spans="1:81" s="82" customFormat="1" x14ac:dyDescent="0.3">
      <c r="A50" s="82" t="s">
        <v>529</v>
      </c>
      <c r="B50" s="82">
        <v>0.33</v>
      </c>
      <c r="D50" s="82">
        <f t="shared" si="1"/>
        <v>0.33</v>
      </c>
      <c r="E50" s="82">
        <f t="shared" si="5"/>
        <v>3</v>
      </c>
      <c r="F50" s="94">
        <v>40</v>
      </c>
      <c r="G50" s="81">
        <f t="shared" si="0"/>
        <v>3</v>
      </c>
      <c r="H50" s="116">
        <f t="shared" si="3"/>
        <v>0</v>
      </c>
      <c r="I50" s="121"/>
      <c r="N50" s="82">
        <v>0.5</v>
      </c>
      <c r="O50" s="82">
        <v>0.5</v>
      </c>
      <c r="Q50" s="82">
        <v>0.25</v>
      </c>
      <c r="R50" s="82">
        <v>0.25</v>
      </c>
      <c r="S50" s="82">
        <v>0.5</v>
      </c>
      <c r="T50" s="82">
        <v>0.75</v>
      </c>
      <c r="Z50" s="82">
        <v>0.25</v>
      </c>
      <c r="AC50" s="116"/>
      <c r="AD50" s="121">
        <v>0</v>
      </c>
      <c r="AX50" s="116"/>
      <c r="AY50" s="121">
        <v>0</v>
      </c>
      <c r="BU50" s="123" t="s">
        <v>493</v>
      </c>
      <c r="BV50" s="79">
        <v>0.19</v>
      </c>
      <c r="BW50" s="79">
        <v>0</v>
      </c>
      <c r="BX50" s="79">
        <v>0.19</v>
      </c>
      <c r="BY50" s="123" t="s">
        <v>413</v>
      </c>
      <c r="BZ50" s="79">
        <v>1.2000000000000002</v>
      </c>
      <c r="CA50" s="79">
        <v>40</v>
      </c>
      <c r="CB50" s="80">
        <v>1.2000000000000002</v>
      </c>
      <c r="CC50" s="79">
        <v>0</v>
      </c>
    </row>
    <row r="51" spans="1:81" s="82" customFormat="1" x14ac:dyDescent="0.3">
      <c r="A51" s="82" t="s">
        <v>602</v>
      </c>
      <c r="B51" s="82">
        <v>0.06</v>
      </c>
      <c r="C51" s="82">
        <v>0</v>
      </c>
      <c r="D51" s="82">
        <f t="shared" si="1"/>
        <v>0.06</v>
      </c>
      <c r="E51" s="82">
        <v>1</v>
      </c>
      <c r="F51" s="94">
        <v>32</v>
      </c>
      <c r="G51" s="81">
        <f>SUM(I51:AC51)*(F51*52/2080)+SUM(AD51:AX51)</f>
        <v>0.8</v>
      </c>
      <c r="H51" s="116">
        <f t="shared" si="3"/>
        <v>0</v>
      </c>
      <c r="I51" s="121"/>
      <c r="K51" s="82">
        <v>0</v>
      </c>
      <c r="L51" s="82">
        <v>0</v>
      </c>
      <c r="M51" s="82">
        <v>0</v>
      </c>
      <c r="N51" s="82">
        <v>0</v>
      </c>
      <c r="O51" s="82">
        <v>0</v>
      </c>
      <c r="P51" s="82">
        <v>0</v>
      </c>
      <c r="Q51" s="82">
        <v>0</v>
      </c>
      <c r="R51" s="82">
        <v>0</v>
      </c>
      <c r="S51" s="82">
        <v>0</v>
      </c>
      <c r="T51" s="82">
        <v>0</v>
      </c>
      <c r="U51" s="82">
        <v>0</v>
      </c>
      <c r="V51" s="82">
        <v>0</v>
      </c>
      <c r="W51" s="82">
        <v>0</v>
      </c>
      <c r="X51" s="82">
        <v>0</v>
      </c>
      <c r="Y51" s="82">
        <v>0</v>
      </c>
      <c r="Z51" s="82">
        <v>0</v>
      </c>
      <c r="AA51" s="82">
        <v>0</v>
      </c>
      <c r="AB51" s="82">
        <v>0</v>
      </c>
      <c r="AC51" s="116">
        <v>0</v>
      </c>
      <c r="AD51" s="121">
        <f>32/40</f>
        <v>0.8</v>
      </c>
      <c r="AE51" s="82">
        <v>0</v>
      </c>
      <c r="AF51" s="82">
        <v>0</v>
      </c>
      <c r="AG51" s="82">
        <v>0</v>
      </c>
      <c r="AH51" s="82">
        <v>0</v>
      </c>
      <c r="AI51" s="82">
        <v>0</v>
      </c>
      <c r="AJ51" s="82">
        <v>0</v>
      </c>
      <c r="AK51" s="82">
        <v>0</v>
      </c>
      <c r="AL51" s="82">
        <v>0</v>
      </c>
      <c r="AM51" s="82">
        <v>0</v>
      </c>
      <c r="AN51" s="82">
        <v>0</v>
      </c>
      <c r="AO51" s="82">
        <v>0</v>
      </c>
      <c r="AP51" s="82">
        <v>0</v>
      </c>
      <c r="AQ51" s="82">
        <v>0</v>
      </c>
      <c r="AR51" s="82">
        <v>0</v>
      </c>
      <c r="AS51" s="82">
        <v>0</v>
      </c>
      <c r="AT51" s="82">
        <v>0</v>
      </c>
      <c r="AU51" s="82">
        <v>0</v>
      </c>
      <c r="AV51" s="82">
        <v>0</v>
      </c>
      <c r="AW51" s="82">
        <v>0</v>
      </c>
      <c r="AX51" s="116">
        <v>0</v>
      </c>
      <c r="AY51" s="121">
        <v>0</v>
      </c>
      <c r="AZ51" s="82">
        <v>0</v>
      </c>
      <c r="BA51" s="82">
        <v>0</v>
      </c>
      <c r="BB51" s="82">
        <v>0</v>
      </c>
      <c r="BC51" s="82">
        <v>0</v>
      </c>
      <c r="BD51" s="82">
        <v>0</v>
      </c>
      <c r="BE51" s="82">
        <v>0</v>
      </c>
      <c r="BF51" s="82">
        <v>0</v>
      </c>
      <c r="BG51" s="82">
        <v>0</v>
      </c>
      <c r="BH51" s="82">
        <v>0</v>
      </c>
      <c r="BI51" s="82">
        <v>0</v>
      </c>
      <c r="BJ51" s="82">
        <v>0</v>
      </c>
      <c r="BK51" s="82">
        <v>0</v>
      </c>
      <c r="BL51" s="82">
        <v>0</v>
      </c>
      <c r="BM51" s="82">
        <v>0</v>
      </c>
      <c r="BN51" s="82">
        <v>0</v>
      </c>
      <c r="BO51" s="82">
        <v>0</v>
      </c>
      <c r="BP51" s="82">
        <v>0</v>
      </c>
      <c r="BQ51" s="82">
        <v>0</v>
      </c>
      <c r="BR51" s="82">
        <v>0</v>
      </c>
      <c r="BS51" s="82">
        <v>0</v>
      </c>
      <c r="BU51" s="123" t="s">
        <v>494</v>
      </c>
      <c r="BV51" s="79">
        <v>2</v>
      </c>
      <c r="BW51" s="79">
        <v>0</v>
      </c>
      <c r="BX51" s="79">
        <v>2</v>
      </c>
      <c r="BY51" s="123" t="s">
        <v>415</v>
      </c>
      <c r="BZ51" s="79">
        <v>1.2</v>
      </c>
      <c r="CA51" s="79">
        <v>40</v>
      </c>
      <c r="CB51" s="80">
        <v>1.2</v>
      </c>
      <c r="CC51" s="79">
        <v>0</v>
      </c>
    </row>
    <row r="52" spans="1:81" s="82" customFormat="1" x14ac:dyDescent="0.3">
      <c r="A52" s="82" t="s">
        <v>603</v>
      </c>
      <c r="B52" s="82">
        <v>0.08</v>
      </c>
      <c r="D52" s="82">
        <v>0.08</v>
      </c>
      <c r="E52" s="82">
        <v>1</v>
      </c>
      <c r="F52" s="94">
        <v>8</v>
      </c>
      <c r="G52" s="81">
        <f t="shared" si="0"/>
        <v>0.2</v>
      </c>
      <c r="H52" s="116"/>
      <c r="I52" s="121"/>
      <c r="K52" s="82">
        <v>0.1</v>
      </c>
      <c r="O52" s="82">
        <v>0.2</v>
      </c>
      <c r="P52" s="82">
        <v>0.1</v>
      </c>
      <c r="R52" s="82">
        <v>0.2</v>
      </c>
      <c r="S52" s="82">
        <v>0.2</v>
      </c>
      <c r="T52" s="82">
        <v>0.2</v>
      </c>
      <c r="AC52" s="116"/>
      <c r="AD52" s="121"/>
      <c r="AX52" s="116"/>
      <c r="AY52" s="121"/>
      <c r="BU52" s="123"/>
      <c r="BV52" s="79"/>
      <c r="BW52" s="79"/>
      <c r="BX52" s="79"/>
      <c r="BY52" s="123"/>
      <c r="BZ52" s="79"/>
      <c r="CA52" s="79"/>
      <c r="CB52" s="80"/>
      <c r="CC52" s="79"/>
    </row>
    <row r="53" spans="1:81" s="82" customFormat="1" x14ac:dyDescent="0.3">
      <c r="A53" s="82" t="s">
        <v>561</v>
      </c>
      <c r="B53" s="82">
        <v>0.25</v>
      </c>
      <c r="D53" s="82">
        <f t="shared" si="1"/>
        <v>0.25</v>
      </c>
      <c r="E53" s="82">
        <v>2</v>
      </c>
      <c r="F53" s="94">
        <v>40</v>
      </c>
      <c r="G53" s="81">
        <f t="shared" si="0"/>
        <v>1.25</v>
      </c>
      <c r="H53" s="116">
        <f t="shared" si="3"/>
        <v>0</v>
      </c>
      <c r="I53" s="121">
        <v>1</v>
      </c>
      <c r="AC53" s="116"/>
      <c r="AD53" s="121"/>
      <c r="AG53" s="82">
        <v>0.25</v>
      </c>
      <c r="AX53" s="116"/>
      <c r="AY53" s="121"/>
      <c r="BU53" s="123" t="s">
        <v>407</v>
      </c>
      <c r="BV53" s="79">
        <v>1</v>
      </c>
      <c r="BW53" s="79">
        <v>0.2</v>
      </c>
      <c r="BX53" s="79">
        <v>1.2</v>
      </c>
      <c r="BY53" s="123" t="s">
        <v>416</v>
      </c>
      <c r="BZ53" s="79">
        <v>1</v>
      </c>
      <c r="CA53" s="79">
        <v>40</v>
      </c>
      <c r="CB53" s="80">
        <v>1</v>
      </c>
      <c r="CC53" s="79">
        <v>0</v>
      </c>
    </row>
    <row r="54" spans="1:81" s="82" customFormat="1" x14ac:dyDescent="0.3">
      <c r="A54" s="82" t="s">
        <v>579</v>
      </c>
      <c r="B54" s="82">
        <v>1</v>
      </c>
      <c r="D54" s="82">
        <f t="shared" si="1"/>
        <v>1</v>
      </c>
      <c r="E54" s="81">
        <f>SUM(I54:AC54)+2</f>
        <v>14</v>
      </c>
      <c r="F54" s="94">
        <v>40</v>
      </c>
      <c r="G54" s="81">
        <f>SUM(I54:AC54)*(F54*52/2080)+SUM(AD54:AX54)</f>
        <v>13.5</v>
      </c>
      <c r="H54" s="116">
        <f>SUM(AY54:BS54)</f>
        <v>1</v>
      </c>
      <c r="I54" s="121">
        <v>1</v>
      </c>
      <c r="K54" s="82">
        <v>1</v>
      </c>
      <c r="N54" s="82">
        <v>2</v>
      </c>
      <c r="S54" s="82">
        <v>1</v>
      </c>
      <c r="T54" s="82">
        <v>2</v>
      </c>
      <c r="W54" s="82">
        <v>5</v>
      </c>
      <c r="AC54" s="116"/>
      <c r="AD54" s="121"/>
      <c r="AP54" s="82">
        <f>30/40</f>
        <v>0.75</v>
      </c>
      <c r="AR54" s="82">
        <f>30/40</f>
        <v>0.75</v>
      </c>
      <c r="AX54" s="116"/>
      <c r="AY54" s="121"/>
      <c r="BN54" s="82">
        <v>1</v>
      </c>
      <c r="BU54" s="123" t="s">
        <v>408</v>
      </c>
      <c r="BV54" s="79">
        <v>1</v>
      </c>
      <c r="BW54" s="79">
        <v>0</v>
      </c>
      <c r="BX54" s="79">
        <v>1</v>
      </c>
      <c r="BY54" s="123" t="s">
        <v>499</v>
      </c>
      <c r="BZ54" s="79">
        <v>0.35</v>
      </c>
      <c r="CA54" s="79">
        <v>40</v>
      </c>
      <c r="CB54" s="80">
        <v>0.35</v>
      </c>
      <c r="CC54" s="79">
        <v>0</v>
      </c>
    </row>
    <row r="55" spans="1:81" s="82" customFormat="1" x14ac:dyDescent="0.3">
      <c r="A55" s="82" t="s">
        <v>580</v>
      </c>
      <c r="B55" s="82">
        <v>0.09</v>
      </c>
      <c r="D55" s="82">
        <f t="shared" si="1"/>
        <v>0.09</v>
      </c>
      <c r="E55" s="81">
        <v>1</v>
      </c>
      <c r="F55" s="94">
        <v>20</v>
      </c>
      <c r="G55" s="81">
        <f t="shared" si="0"/>
        <v>0.5</v>
      </c>
      <c r="H55" s="116">
        <f>SUM(AY55:BS55)</f>
        <v>0</v>
      </c>
      <c r="I55" s="121"/>
      <c r="AC55" s="116"/>
      <c r="AD55" s="121">
        <v>0.5</v>
      </c>
      <c r="AX55" s="116"/>
      <c r="AY55" s="121">
        <v>0</v>
      </c>
      <c r="BU55" s="123" t="s">
        <v>409</v>
      </c>
      <c r="BV55" s="79">
        <v>0.5</v>
      </c>
      <c r="BW55" s="79">
        <v>0</v>
      </c>
      <c r="BX55" s="79">
        <v>0.5</v>
      </c>
      <c r="BY55" s="123" t="s">
        <v>417</v>
      </c>
      <c r="BZ55" s="79">
        <v>2.91</v>
      </c>
      <c r="CA55" s="79">
        <v>40</v>
      </c>
      <c r="CB55" s="80">
        <v>2.91</v>
      </c>
      <c r="CC55" s="79">
        <v>0</v>
      </c>
    </row>
    <row r="56" spans="1:81" s="82" customFormat="1" x14ac:dyDescent="0.3">
      <c r="A56" s="82" t="s">
        <v>553</v>
      </c>
      <c r="B56" s="82">
        <v>0.5</v>
      </c>
      <c r="D56" s="82">
        <f t="shared" si="1"/>
        <v>0.5</v>
      </c>
      <c r="E56" s="81">
        <v>2</v>
      </c>
      <c r="F56" s="94">
        <v>40</v>
      </c>
      <c r="G56" s="81">
        <f t="shared" si="0"/>
        <v>2</v>
      </c>
      <c r="H56" s="116">
        <f t="shared" ref="H56" si="6">SUM(AY56:BS56)</f>
        <v>0</v>
      </c>
      <c r="I56" s="121">
        <v>1</v>
      </c>
      <c r="J56" s="82">
        <v>1</v>
      </c>
      <c r="AC56" s="116"/>
      <c r="AD56" s="121">
        <v>0</v>
      </c>
      <c r="AX56" s="116"/>
      <c r="AY56" s="121"/>
      <c r="BL56" s="82">
        <v>0</v>
      </c>
      <c r="BM56" s="82">
        <v>0</v>
      </c>
      <c r="BO56" s="82">
        <v>0</v>
      </c>
      <c r="BU56" s="123" t="s">
        <v>410</v>
      </c>
      <c r="BV56" s="79">
        <v>0.44</v>
      </c>
      <c r="BW56" s="79">
        <v>0</v>
      </c>
      <c r="BX56" s="79">
        <v>0.44</v>
      </c>
      <c r="BY56" s="123" t="s">
        <v>500</v>
      </c>
      <c r="BZ56" s="79">
        <v>0.13</v>
      </c>
      <c r="CA56" s="79">
        <v>40</v>
      </c>
      <c r="CB56" s="80">
        <v>0.13</v>
      </c>
      <c r="CC56" s="79">
        <v>0</v>
      </c>
    </row>
    <row r="57" spans="1:81" s="82" customFormat="1" x14ac:dyDescent="0.3">
      <c r="A57" s="82" t="s">
        <v>616</v>
      </c>
      <c r="B57" s="82">
        <v>0.85</v>
      </c>
      <c r="D57" s="82">
        <f t="shared" si="1"/>
        <v>0.85</v>
      </c>
      <c r="E57" s="81">
        <f>SUM(I57:AX57)</f>
        <v>18</v>
      </c>
      <c r="F57" s="94">
        <v>40</v>
      </c>
      <c r="G57" s="81">
        <f t="shared" si="0"/>
        <v>18</v>
      </c>
      <c r="H57" s="116">
        <f>SUM(AY57:BS57)</f>
        <v>0</v>
      </c>
      <c r="I57" s="121">
        <v>1</v>
      </c>
      <c r="J57" s="82">
        <v>10</v>
      </c>
      <c r="K57" s="82">
        <v>1</v>
      </c>
      <c r="M57" s="82">
        <v>1</v>
      </c>
      <c r="W57" s="82">
        <v>4</v>
      </c>
      <c r="AC57" s="116">
        <v>1</v>
      </c>
      <c r="AD57" s="121"/>
      <c r="AX57" s="116"/>
      <c r="AY57" s="121"/>
      <c r="BU57" s="123" t="s">
        <v>412</v>
      </c>
      <c r="BV57" s="79">
        <v>2</v>
      </c>
      <c r="BW57" s="79">
        <v>0</v>
      </c>
      <c r="BX57" s="79">
        <v>2</v>
      </c>
      <c r="BY57" s="123" t="s">
        <v>501</v>
      </c>
      <c r="BZ57" s="79">
        <v>0</v>
      </c>
      <c r="CA57" s="79">
        <v>40</v>
      </c>
      <c r="CB57" s="80">
        <v>0</v>
      </c>
      <c r="CC57" s="79">
        <v>0</v>
      </c>
    </row>
    <row r="58" spans="1:81" s="82" customFormat="1" x14ac:dyDescent="0.3">
      <c r="A58" s="82" t="s">
        <v>549</v>
      </c>
      <c r="B58" s="82">
        <v>0.6</v>
      </c>
      <c r="D58" s="82">
        <f t="shared" si="1"/>
        <v>0.6</v>
      </c>
      <c r="E58" s="81">
        <v>3</v>
      </c>
      <c r="F58" s="94">
        <v>40</v>
      </c>
      <c r="G58" s="81">
        <f t="shared" si="0"/>
        <v>3</v>
      </c>
      <c r="H58" s="116">
        <f t="shared" si="3"/>
        <v>0</v>
      </c>
      <c r="I58" s="121">
        <v>1</v>
      </c>
      <c r="K58" s="82">
        <v>2</v>
      </c>
      <c r="AC58" s="116"/>
      <c r="AD58" s="121"/>
      <c r="AX58" s="116"/>
      <c r="AY58" s="121"/>
      <c r="BU58" s="123" t="s">
        <v>413</v>
      </c>
      <c r="BV58" s="79">
        <v>0.2</v>
      </c>
      <c r="BW58" s="79">
        <v>0</v>
      </c>
      <c r="BX58" s="79">
        <v>0.2</v>
      </c>
      <c r="BY58" s="123" t="s">
        <v>419</v>
      </c>
      <c r="BZ58" s="79">
        <v>1.25</v>
      </c>
      <c r="CA58" s="79">
        <v>40</v>
      </c>
      <c r="CB58" s="80">
        <v>1.25</v>
      </c>
      <c r="CC58" s="79">
        <v>0</v>
      </c>
    </row>
    <row r="59" spans="1:81" s="82" customFormat="1" x14ac:dyDescent="0.3">
      <c r="A59" s="82" t="s">
        <v>562</v>
      </c>
      <c r="B59" s="82">
        <v>0.52</v>
      </c>
      <c r="D59" s="82">
        <f t="shared" si="1"/>
        <v>0.52</v>
      </c>
      <c r="E59" s="81">
        <v>3</v>
      </c>
      <c r="F59" s="94">
        <v>40</v>
      </c>
      <c r="G59" s="81">
        <f t="shared" si="0"/>
        <v>3</v>
      </c>
      <c r="H59" s="116">
        <f t="shared" si="3"/>
        <v>0</v>
      </c>
      <c r="I59" s="121">
        <v>1</v>
      </c>
      <c r="K59" s="82">
        <v>2</v>
      </c>
      <c r="AC59" s="116"/>
      <c r="AD59" s="121">
        <v>0</v>
      </c>
      <c r="AX59" s="116"/>
      <c r="AY59" s="121">
        <v>0</v>
      </c>
      <c r="BU59" s="123" t="s">
        <v>414</v>
      </c>
      <c r="BV59" s="79">
        <v>0.7</v>
      </c>
      <c r="BW59" s="79">
        <v>0</v>
      </c>
      <c r="BX59" s="79">
        <v>0.7</v>
      </c>
      <c r="BY59" s="123" t="s">
        <v>420</v>
      </c>
      <c r="BZ59" s="79">
        <v>12</v>
      </c>
      <c r="CA59" s="79">
        <v>40</v>
      </c>
      <c r="CB59" s="80">
        <v>12</v>
      </c>
      <c r="CC59" s="79">
        <v>0</v>
      </c>
    </row>
    <row r="60" spans="1:81" s="82" customFormat="1" ht="26" x14ac:dyDescent="0.3">
      <c r="A60" s="81" t="s">
        <v>604</v>
      </c>
      <c r="B60" s="82">
        <v>1</v>
      </c>
      <c r="D60" s="82">
        <f t="shared" si="1"/>
        <v>1</v>
      </c>
      <c r="E60" s="81">
        <v>12</v>
      </c>
      <c r="F60" s="94">
        <v>40</v>
      </c>
      <c r="G60" s="81">
        <f>SUM(I60:AC60)*(F60*52/2080)+SUM(AD60:AX60)</f>
        <v>11.125</v>
      </c>
      <c r="H60" s="116">
        <f t="shared" si="3"/>
        <v>0</v>
      </c>
      <c r="I60" s="121">
        <v>1</v>
      </c>
      <c r="K60" s="82">
        <v>5</v>
      </c>
      <c r="S60" s="82">
        <v>0.5</v>
      </c>
      <c r="T60" s="82">
        <v>0.5</v>
      </c>
      <c r="U60" s="82">
        <v>1</v>
      </c>
      <c r="W60" s="82">
        <v>2</v>
      </c>
      <c r="X60" s="82">
        <v>1</v>
      </c>
      <c r="AC60" s="116"/>
      <c r="AD60" s="121"/>
      <c r="AS60" s="82">
        <f>5/40</f>
        <v>0.125</v>
      </c>
      <c r="AX60" s="116"/>
      <c r="AY60" s="121"/>
      <c r="AZ60" s="82">
        <v>0</v>
      </c>
      <c r="BU60" s="123" t="s">
        <v>415</v>
      </c>
      <c r="BV60" s="79">
        <v>0.2</v>
      </c>
      <c r="BW60" s="79">
        <v>0</v>
      </c>
      <c r="BX60" s="79">
        <v>0.2</v>
      </c>
      <c r="BY60" s="123" t="s">
        <v>421</v>
      </c>
      <c r="BZ60" s="79">
        <v>1</v>
      </c>
      <c r="CA60" s="79">
        <v>15</v>
      </c>
      <c r="CB60" s="80">
        <v>0.375</v>
      </c>
      <c r="CC60" s="79">
        <v>0</v>
      </c>
    </row>
    <row r="61" spans="1:81" s="82" customFormat="1" x14ac:dyDescent="0.3">
      <c r="A61" s="82" t="s">
        <v>605</v>
      </c>
      <c r="B61" s="82">
        <v>2</v>
      </c>
      <c r="D61" s="82">
        <f t="shared" si="1"/>
        <v>2</v>
      </c>
      <c r="E61" s="81">
        <f>SUM(I61:AC61)+0</f>
        <v>15</v>
      </c>
      <c r="F61" s="94">
        <v>40</v>
      </c>
      <c r="G61" s="81">
        <f>SUM(I61:AC61)*(F61*52/2080)+SUM(AD61:AX61)</f>
        <v>15</v>
      </c>
      <c r="H61" s="116">
        <f t="shared" si="3"/>
        <v>0</v>
      </c>
      <c r="I61" s="121">
        <v>1</v>
      </c>
      <c r="J61" s="82">
        <v>0</v>
      </c>
      <c r="K61" s="82">
        <v>1</v>
      </c>
      <c r="L61" s="82">
        <v>2</v>
      </c>
      <c r="N61" s="82">
        <v>1.5</v>
      </c>
      <c r="O61" s="82">
        <v>1.5</v>
      </c>
      <c r="Q61" s="82">
        <v>0.5</v>
      </c>
      <c r="S61" s="82">
        <v>1</v>
      </c>
      <c r="T61" s="82">
        <v>2</v>
      </c>
      <c r="U61" s="82">
        <v>0.5</v>
      </c>
      <c r="W61" s="82">
        <v>1.5</v>
      </c>
      <c r="X61" s="82">
        <v>1</v>
      </c>
      <c r="Y61" s="82">
        <v>0.5</v>
      </c>
      <c r="Z61" s="82">
        <v>0.5</v>
      </c>
      <c r="AA61" s="82">
        <v>0.5</v>
      </c>
      <c r="AC61" s="116"/>
      <c r="AD61" s="121">
        <v>0</v>
      </c>
      <c r="AX61" s="116"/>
      <c r="AY61" s="121">
        <v>0</v>
      </c>
      <c r="BU61" s="123" t="s">
        <v>416</v>
      </c>
      <c r="BV61" s="79">
        <v>0.1</v>
      </c>
      <c r="BW61" s="79">
        <v>0</v>
      </c>
      <c r="BX61" s="79">
        <v>0.1</v>
      </c>
      <c r="BY61" s="123" t="s">
        <v>423</v>
      </c>
      <c r="BZ61" s="79">
        <v>2</v>
      </c>
      <c r="CA61" s="79">
        <v>40</v>
      </c>
      <c r="CB61" s="80">
        <v>2</v>
      </c>
      <c r="CC61" s="79">
        <v>1.29</v>
      </c>
    </row>
    <row r="62" spans="1:81" s="82" customFormat="1" x14ac:dyDescent="0.3">
      <c r="A62" s="81" t="s">
        <v>613</v>
      </c>
      <c r="B62" s="82">
        <v>0.15</v>
      </c>
      <c r="C62" s="82">
        <v>0</v>
      </c>
      <c r="D62" s="82">
        <f t="shared" si="1"/>
        <v>0.15</v>
      </c>
      <c r="E62" s="81">
        <f t="shared" ref="E62" si="7">SUM(I62:AX62)</f>
        <v>0</v>
      </c>
      <c r="F62" s="94"/>
      <c r="G62" s="81"/>
      <c r="H62" s="116">
        <f t="shared" si="3"/>
        <v>0</v>
      </c>
      <c r="I62" s="121">
        <v>0</v>
      </c>
      <c r="AC62" s="116"/>
      <c r="AD62" s="121">
        <v>0</v>
      </c>
      <c r="AX62" s="116"/>
      <c r="AY62" s="121">
        <v>0</v>
      </c>
      <c r="BU62" s="123" t="s">
        <v>499</v>
      </c>
      <c r="BV62" s="79">
        <v>0</v>
      </c>
      <c r="BW62" s="79">
        <v>0.02</v>
      </c>
      <c r="BX62" s="79">
        <v>0.02</v>
      </c>
      <c r="BY62" s="123" t="s">
        <v>424</v>
      </c>
      <c r="BZ62" s="79">
        <v>14</v>
      </c>
      <c r="CA62" s="79">
        <v>40</v>
      </c>
      <c r="CB62" s="80">
        <v>14</v>
      </c>
      <c r="CC62" s="79">
        <v>1.54</v>
      </c>
    </row>
    <row r="63" spans="1:81" s="82" customFormat="1" x14ac:dyDescent="0.3">
      <c r="A63" s="82" t="s">
        <v>546</v>
      </c>
      <c r="B63" s="82">
        <v>0.1</v>
      </c>
      <c r="D63" s="82">
        <f t="shared" si="1"/>
        <v>0.1</v>
      </c>
      <c r="E63" s="81">
        <v>1</v>
      </c>
      <c r="F63" s="94">
        <v>22</v>
      </c>
      <c r="G63" s="81">
        <f t="shared" ref="G63:G85" si="8">SUM(I63:AC63)*(F63*52/2080)+SUM(AD63:AX63)</f>
        <v>0.55000000000000004</v>
      </c>
      <c r="H63" s="116">
        <f t="shared" si="3"/>
        <v>0</v>
      </c>
      <c r="I63" s="121">
        <v>0</v>
      </c>
      <c r="AC63" s="116"/>
      <c r="AD63" s="121">
        <f>22/40</f>
        <v>0.55000000000000004</v>
      </c>
      <c r="AX63" s="116"/>
      <c r="AY63" s="121">
        <v>0</v>
      </c>
      <c r="BU63" s="123" t="s">
        <v>417</v>
      </c>
      <c r="BV63" s="79">
        <v>0</v>
      </c>
      <c r="BW63" s="79">
        <v>0.33</v>
      </c>
      <c r="BX63" s="79">
        <v>0.33</v>
      </c>
      <c r="BY63" s="123" t="s">
        <v>425</v>
      </c>
      <c r="BZ63" s="79">
        <v>4</v>
      </c>
      <c r="CA63" s="79">
        <v>40</v>
      </c>
      <c r="CB63" s="80">
        <v>4</v>
      </c>
      <c r="CC63" s="79">
        <v>0</v>
      </c>
    </row>
    <row r="64" spans="1:81" s="82" customFormat="1" x14ac:dyDescent="0.3">
      <c r="A64" s="82" t="s">
        <v>559</v>
      </c>
      <c r="B64" s="82">
        <v>0.6</v>
      </c>
      <c r="D64" s="82">
        <f t="shared" si="1"/>
        <v>0.6</v>
      </c>
      <c r="E64" s="81">
        <f>SUM(I64:AC64)+1</f>
        <v>10</v>
      </c>
      <c r="F64" s="94">
        <v>40</v>
      </c>
      <c r="G64" s="81">
        <f>SUM(I64:AC64)*(F64*52/2080)+SUM(AD64:AX64)</f>
        <v>9</v>
      </c>
      <c r="H64" s="116">
        <f t="shared" si="3"/>
        <v>0</v>
      </c>
      <c r="I64" s="121">
        <v>1</v>
      </c>
      <c r="J64" s="82">
        <v>5</v>
      </c>
      <c r="U64" s="82">
        <v>2</v>
      </c>
      <c r="W64" s="82">
        <v>1</v>
      </c>
      <c r="AC64" s="116"/>
      <c r="AD64" s="121">
        <v>0</v>
      </c>
      <c r="AF64" s="82">
        <v>0</v>
      </c>
      <c r="AG64" s="82">
        <v>0</v>
      </c>
      <c r="AH64" s="82">
        <v>0</v>
      </c>
      <c r="AI64" s="82">
        <v>0</v>
      </c>
      <c r="AJ64" s="82">
        <v>0</v>
      </c>
      <c r="AK64" s="82">
        <v>0</v>
      </c>
      <c r="AL64" s="82">
        <v>0</v>
      </c>
      <c r="AM64" s="82">
        <v>0</v>
      </c>
      <c r="AN64" s="82">
        <v>0</v>
      </c>
      <c r="AO64" s="82">
        <v>0</v>
      </c>
      <c r="AP64" s="82">
        <v>0</v>
      </c>
      <c r="AQ64" s="82">
        <v>0</v>
      </c>
      <c r="AS64" s="82">
        <v>0</v>
      </c>
      <c r="AT64" s="82">
        <v>0</v>
      </c>
      <c r="AU64" s="82">
        <v>0</v>
      </c>
      <c r="AV64" s="82">
        <v>0</v>
      </c>
      <c r="AW64" s="82">
        <v>0</v>
      </c>
      <c r="AX64" s="116">
        <v>0</v>
      </c>
      <c r="AY64" s="121">
        <v>0</v>
      </c>
      <c r="AZ64" s="82">
        <v>0</v>
      </c>
      <c r="BA64" s="82">
        <v>0</v>
      </c>
      <c r="BB64" s="82">
        <v>0</v>
      </c>
      <c r="BC64" s="82">
        <v>0</v>
      </c>
      <c r="BD64" s="82">
        <v>0</v>
      </c>
      <c r="BE64" s="82">
        <v>0</v>
      </c>
      <c r="BF64" s="82">
        <v>0</v>
      </c>
      <c r="BG64" s="82">
        <v>0</v>
      </c>
      <c r="BH64" s="82">
        <v>0</v>
      </c>
      <c r="BI64" s="82">
        <v>0</v>
      </c>
      <c r="BJ64" s="82">
        <v>0</v>
      </c>
      <c r="BK64" s="82">
        <v>0</v>
      </c>
      <c r="BL64" s="82">
        <v>0</v>
      </c>
      <c r="BM64" s="82">
        <v>0</v>
      </c>
      <c r="BN64" s="82">
        <v>0</v>
      </c>
      <c r="BO64" s="82">
        <v>0</v>
      </c>
      <c r="BP64" s="82">
        <v>0</v>
      </c>
      <c r="BQ64" s="82">
        <v>0</v>
      </c>
      <c r="BR64" s="82">
        <v>0</v>
      </c>
      <c r="BS64" s="82">
        <v>0</v>
      </c>
      <c r="BU64" s="123" t="s">
        <v>500</v>
      </c>
      <c r="BV64" s="79">
        <v>0.05</v>
      </c>
      <c r="BW64" s="79">
        <v>0</v>
      </c>
      <c r="BX64" s="79">
        <v>0.05</v>
      </c>
      <c r="BY64" s="123" t="s">
        <v>427</v>
      </c>
      <c r="BZ64" s="79">
        <v>8.8000000000000007</v>
      </c>
      <c r="CA64" s="79">
        <v>40</v>
      </c>
      <c r="CB64" s="80">
        <v>8.8000000000000007</v>
      </c>
      <c r="CC64" s="79">
        <v>0</v>
      </c>
    </row>
    <row r="65" spans="1:81" s="82" customFormat="1" x14ac:dyDescent="0.3">
      <c r="A65" s="82" t="s">
        <v>567</v>
      </c>
      <c r="B65" s="82">
        <v>7</v>
      </c>
      <c r="C65" s="82">
        <v>5</v>
      </c>
      <c r="D65" s="82">
        <f>B65+C65</f>
        <v>12</v>
      </c>
      <c r="E65" s="81">
        <f>SUM(I65:AC65)+27</f>
        <v>193</v>
      </c>
      <c r="F65" s="94">
        <v>40</v>
      </c>
      <c r="G65" s="81">
        <f>SUM(I65:AC65)*(F65*52/2080)+SUM(AD65:AX65)</f>
        <v>192.5</v>
      </c>
      <c r="H65" s="116">
        <f t="shared" si="3"/>
        <v>0</v>
      </c>
      <c r="I65" s="121">
        <v>1</v>
      </c>
      <c r="K65" s="82">
        <v>6</v>
      </c>
      <c r="L65" s="82">
        <v>3</v>
      </c>
      <c r="M65" s="82">
        <v>9</v>
      </c>
      <c r="N65" s="82">
        <v>34</v>
      </c>
      <c r="Q65" s="82">
        <v>1</v>
      </c>
      <c r="R65" s="82">
        <v>9</v>
      </c>
      <c r="S65" s="82">
        <v>17</v>
      </c>
      <c r="T65" s="82">
        <v>15</v>
      </c>
      <c r="U65" s="82">
        <v>0</v>
      </c>
      <c r="V65" s="82">
        <v>3</v>
      </c>
      <c r="W65" s="82">
        <v>25</v>
      </c>
      <c r="X65" s="82">
        <v>14</v>
      </c>
      <c r="Y65" s="82">
        <v>2</v>
      </c>
      <c r="Z65" s="82">
        <v>10</v>
      </c>
      <c r="AA65" s="82">
        <v>14</v>
      </c>
      <c r="AB65" s="82">
        <v>3</v>
      </c>
      <c r="AC65" s="116"/>
      <c r="AD65" s="121"/>
      <c r="AH65" s="82">
        <v>6</v>
      </c>
      <c r="AI65" s="82">
        <v>5</v>
      </c>
      <c r="AO65" s="82">
        <v>0.5</v>
      </c>
      <c r="AP65" s="82">
        <v>1.5</v>
      </c>
      <c r="AQ65" s="82">
        <v>1</v>
      </c>
      <c r="AR65" s="82">
        <v>5.5</v>
      </c>
      <c r="AS65" s="82">
        <v>4</v>
      </c>
      <c r="AU65" s="82">
        <v>1</v>
      </c>
      <c r="AV65" s="82">
        <v>1</v>
      </c>
      <c r="AW65" s="82">
        <v>1</v>
      </c>
      <c r="AX65" s="116"/>
      <c r="AY65" s="121"/>
      <c r="BO65" s="82">
        <v>0</v>
      </c>
      <c r="BP65" s="82">
        <v>0</v>
      </c>
      <c r="BQ65" s="82">
        <v>0</v>
      </c>
      <c r="BR65" s="82">
        <v>0</v>
      </c>
      <c r="BS65" s="82">
        <v>0</v>
      </c>
      <c r="BU65" s="123" t="s">
        <v>418</v>
      </c>
      <c r="BV65" s="79">
        <v>0.25</v>
      </c>
      <c r="BW65" s="79">
        <v>0</v>
      </c>
      <c r="BX65" s="79">
        <v>0.25</v>
      </c>
      <c r="BY65" s="123" t="s">
        <v>505</v>
      </c>
      <c r="BZ65" s="79">
        <v>1</v>
      </c>
      <c r="CA65" s="79">
        <v>40</v>
      </c>
      <c r="CB65" s="80">
        <v>1</v>
      </c>
      <c r="CC65" s="79">
        <v>0</v>
      </c>
    </row>
    <row r="66" spans="1:81" s="82" customFormat="1" x14ac:dyDescent="0.3">
      <c r="A66" s="82" t="s">
        <v>583</v>
      </c>
      <c r="B66" s="79">
        <v>0.25</v>
      </c>
      <c r="C66" s="79">
        <v>0</v>
      </c>
      <c r="D66" s="82">
        <f t="shared" si="1"/>
        <v>0.25</v>
      </c>
      <c r="E66" s="81">
        <v>1</v>
      </c>
      <c r="F66" s="94">
        <v>40</v>
      </c>
      <c r="G66" s="81">
        <f t="shared" si="8"/>
        <v>1</v>
      </c>
      <c r="H66" s="116">
        <f t="shared" si="3"/>
        <v>0</v>
      </c>
      <c r="I66" s="121">
        <v>0.35</v>
      </c>
      <c r="N66" s="82">
        <v>0.2</v>
      </c>
      <c r="O66" s="82">
        <v>0.2</v>
      </c>
      <c r="S66" s="82">
        <v>0.15</v>
      </c>
      <c r="T66" s="82">
        <v>0.1</v>
      </c>
      <c r="AC66" s="116"/>
      <c r="AD66" s="121"/>
      <c r="AX66" s="116"/>
      <c r="AY66" s="121"/>
      <c r="BU66" s="123"/>
      <c r="BV66" s="79"/>
      <c r="BW66" s="79"/>
      <c r="BX66" s="79"/>
      <c r="BY66" s="123" t="s">
        <v>428</v>
      </c>
      <c r="BZ66" s="79">
        <v>14</v>
      </c>
      <c r="CA66" s="79">
        <v>40</v>
      </c>
      <c r="CB66" s="80">
        <v>14</v>
      </c>
      <c r="CC66" s="79">
        <v>0</v>
      </c>
    </row>
    <row r="67" spans="1:81" s="82" customFormat="1" x14ac:dyDescent="0.3">
      <c r="A67" s="82" t="s">
        <v>551</v>
      </c>
      <c r="B67" s="82">
        <v>0.25</v>
      </c>
      <c r="D67" s="82">
        <f t="shared" ref="D67" si="9">B67+C67</f>
        <v>0.25</v>
      </c>
      <c r="E67" s="81">
        <f>SUM(I67:AC67)+1</f>
        <v>2</v>
      </c>
      <c r="F67" s="94">
        <v>40</v>
      </c>
      <c r="G67" s="81">
        <f t="shared" si="8"/>
        <v>1.1000000000000001</v>
      </c>
      <c r="H67" s="116">
        <f t="shared" ref="H67:H68" si="10">SUM(AY67:BS67)</f>
        <v>0</v>
      </c>
      <c r="I67" s="121">
        <v>1</v>
      </c>
      <c r="AC67" s="116"/>
      <c r="AD67" s="121"/>
      <c r="AS67" s="82">
        <v>0.1</v>
      </c>
      <c r="AX67" s="116"/>
      <c r="AY67" s="121">
        <v>0</v>
      </c>
      <c r="BU67" s="123" t="s">
        <v>501</v>
      </c>
      <c r="BV67" s="79">
        <v>0.04</v>
      </c>
      <c r="BW67" s="79">
        <v>0</v>
      </c>
      <c r="BX67" s="79">
        <v>0.04</v>
      </c>
      <c r="BY67" s="123" t="s">
        <v>429</v>
      </c>
      <c r="BZ67" s="79">
        <v>0</v>
      </c>
      <c r="CA67" s="79">
        <v>40</v>
      </c>
      <c r="CB67" s="80">
        <v>0</v>
      </c>
      <c r="CC67" s="79">
        <v>0</v>
      </c>
    </row>
    <row r="68" spans="1:81" s="82" customFormat="1" x14ac:dyDescent="0.3">
      <c r="A68" s="82" t="s">
        <v>563</v>
      </c>
      <c r="B68" s="79">
        <v>0.625</v>
      </c>
      <c r="C68" s="79">
        <v>0</v>
      </c>
      <c r="D68" s="82">
        <f t="shared" si="1"/>
        <v>0.625</v>
      </c>
      <c r="E68" s="81">
        <f>SUM(I68:AC68)+1</f>
        <v>6</v>
      </c>
      <c r="F68" s="94">
        <v>40</v>
      </c>
      <c r="G68" s="81">
        <f t="shared" si="8"/>
        <v>5.0999999999999996</v>
      </c>
      <c r="H68" s="116">
        <f t="shared" si="10"/>
        <v>0.17499999999999999</v>
      </c>
      <c r="I68" s="121">
        <v>1</v>
      </c>
      <c r="J68" s="82">
        <v>4</v>
      </c>
      <c r="AC68" s="116"/>
      <c r="AD68" s="121"/>
      <c r="AE68" s="82">
        <f>4/40</f>
        <v>0.1</v>
      </c>
      <c r="AX68" s="116"/>
      <c r="AY68" s="121"/>
      <c r="BK68" s="82">
        <v>0.1</v>
      </c>
      <c r="BN68" s="82">
        <v>7.4999999999999997E-2</v>
      </c>
      <c r="BU68" s="123"/>
      <c r="BV68" s="79"/>
      <c r="BW68" s="79"/>
      <c r="BX68" s="79"/>
      <c r="BY68" s="123" t="s">
        <v>430</v>
      </c>
      <c r="BZ68" s="79">
        <v>0.8</v>
      </c>
      <c r="CA68" s="79">
        <v>32</v>
      </c>
      <c r="CB68" s="80">
        <v>0.64000000000000012</v>
      </c>
      <c r="CC68" s="79">
        <v>0</v>
      </c>
    </row>
    <row r="69" spans="1:81" s="82" customFormat="1" x14ac:dyDescent="0.3">
      <c r="A69" s="82" t="s">
        <v>188</v>
      </c>
      <c r="B69" s="82">
        <f>6/160</f>
        <v>3.7499999999999999E-2</v>
      </c>
      <c r="D69" s="82">
        <f t="shared" ref="D69:D86" si="11">B69+C69</f>
        <v>3.7499999999999999E-2</v>
      </c>
      <c r="E69" s="81">
        <f>SUM(I69:AC69)</f>
        <v>1</v>
      </c>
      <c r="F69" s="94">
        <v>32</v>
      </c>
      <c r="G69" s="81">
        <f t="shared" si="8"/>
        <v>0.8</v>
      </c>
      <c r="H69" s="116">
        <f>SUM(AY69:BS69)</f>
        <v>0</v>
      </c>
      <c r="I69" s="121">
        <v>1</v>
      </c>
      <c r="L69" s="82">
        <v>0</v>
      </c>
      <c r="M69" s="82">
        <v>0</v>
      </c>
      <c r="N69" s="82">
        <v>0</v>
      </c>
      <c r="O69" s="82">
        <v>0</v>
      </c>
      <c r="P69" s="82">
        <v>0</v>
      </c>
      <c r="Q69" s="82">
        <v>0</v>
      </c>
      <c r="R69" s="82">
        <v>0</v>
      </c>
      <c r="S69" s="82">
        <v>0</v>
      </c>
      <c r="T69" s="82">
        <v>0</v>
      </c>
      <c r="U69" s="82">
        <v>0</v>
      </c>
      <c r="V69" s="82">
        <v>0</v>
      </c>
      <c r="W69" s="82">
        <v>0</v>
      </c>
      <c r="X69" s="82">
        <v>0</v>
      </c>
      <c r="Y69" s="82">
        <v>0</v>
      </c>
      <c r="Z69" s="82">
        <v>0</v>
      </c>
      <c r="AA69" s="82">
        <v>0</v>
      </c>
      <c r="AB69" s="82">
        <v>0</v>
      </c>
      <c r="AC69" s="116">
        <v>0</v>
      </c>
      <c r="AD69" s="121"/>
      <c r="AG69" s="82">
        <v>0</v>
      </c>
      <c r="AH69" s="82">
        <v>0</v>
      </c>
      <c r="AI69" s="82">
        <v>0</v>
      </c>
      <c r="AJ69" s="82">
        <v>0</v>
      </c>
      <c r="AK69" s="82">
        <v>0</v>
      </c>
      <c r="AL69" s="82">
        <v>0</v>
      </c>
      <c r="AM69" s="82">
        <v>0</v>
      </c>
      <c r="AN69" s="82">
        <v>0</v>
      </c>
      <c r="AO69" s="82">
        <v>0</v>
      </c>
      <c r="AP69" s="82">
        <v>0</v>
      </c>
      <c r="AQ69" s="82">
        <v>0</v>
      </c>
      <c r="AR69" s="82">
        <v>0</v>
      </c>
      <c r="AS69" s="82">
        <v>0</v>
      </c>
      <c r="AT69" s="82">
        <v>0</v>
      </c>
      <c r="AU69" s="82">
        <v>0</v>
      </c>
      <c r="AV69" s="82">
        <v>0</v>
      </c>
      <c r="AW69" s="82">
        <v>0</v>
      </c>
      <c r="AX69" s="116">
        <v>0</v>
      </c>
      <c r="AY69" s="121">
        <v>0</v>
      </c>
      <c r="AZ69" s="82">
        <v>0</v>
      </c>
      <c r="BA69" s="82">
        <v>0</v>
      </c>
      <c r="BB69" s="82">
        <v>0</v>
      </c>
      <c r="BC69" s="82">
        <v>0</v>
      </c>
      <c r="BD69" s="82">
        <v>0</v>
      </c>
      <c r="BE69" s="82">
        <v>0</v>
      </c>
      <c r="BF69" s="82">
        <v>0</v>
      </c>
      <c r="BG69" s="82">
        <v>0</v>
      </c>
      <c r="BH69" s="82">
        <v>0</v>
      </c>
      <c r="BI69" s="82">
        <v>0</v>
      </c>
      <c r="BJ69" s="82">
        <v>0</v>
      </c>
      <c r="BK69" s="82">
        <v>0</v>
      </c>
      <c r="BL69" s="82">
        <v>0</v>
      </c>
      <c r="BM69" s="82">
        <v>0</v>
      </c>
      <c r="BN69" s="82">
        <v>0</v>
      </c>
      <c r="BO69" s="82">
        <v>0</v>
      </c>
      <c r="BP69" s="82">
        <v>0</v>
      </c>
      <c r="BQ69" s="82">
        <v>0</v>
      </c>
      <c r="BR69" s="82">
        <v>0</v>
      </c>
      <c r="BS69" s="82">
        <v>0</v>
      </c>
      <c r="BU69" s="123" t="s">
        <v>502</v>
      </c>
      <c r="BV69" s="79">
        <v>0.08</v>
      </c>
      <c r="BW69" s="79">
        <v>0</v>
      </c>
      <c r="BX69" s="79">
        <v>0.08</v>
      </c>
      <c r="BY69" s="123" t="s">
        <v>431</v>
      </c>
      <c r="BZ69" s="79">
        <v>1.4</v>
      </c>
      <c r="CA69" s="79">
        <v>40</v>
      </c>
      <c r="CB69" s="80">
        <v>1.4</v>
      </c>
      <c r="CC69" s="79">
        <v>0</v>
      </c>
    </row>
    <row r="70" spans="1:81" s="82" customFormat="1" x14ac:dyDescent="0.3">
      <c r="A70" s="82" t="s">
        <v>618</v>
      </c>
      <c r="B70" s="82">
        <v>3</v>
      </c>
      <c r="C70" s="82">
        <v>3</v>
      </c>
      <c r="D70" s="82">
        <f t="shared" si="11"/>
        <v>6</v>
      </c>
      <c r="E70" s="81">
        <f>SUM(I70:AC70)+4</f>
        <v>66</v>
      </c>
      <c r="F70" s="94">
        <v>40</v>
      </c>
      <c r="G70" s="81">
        <f>SUM(I70:AC70)*(F70*52/2080)+SUM(AD70:AX70)</f>
        <v>66</v>
      </c>
      <c r="H70" s="116">
        <f>SUM(AY70:BS70)</f>
        <v>0</v>
      </c>
      <c r="I70" s="121">
        <v>1</v>
      </c>
      <c r="K70" s="82">
        <v>1</v>
      </c>
      <c r="L70" s="82">
        <v>2</v>
      </c>
      <c r="N70" s="82">
        <v>13</v>
      </c>
      <c r="O70" s="82">
        <v>4</v>
      </c>
      <c r="S70" s="82">
        <v>6</v>
      </c>
      <c r="T70" s="82">
        <v>6</v>
      </c>
      <c r="U70" s="82">
        <v>1</v>
      </c>
      <c r="V70" s="82">
        <v>6</v>
      </c>
      <c r="W70" s="82">
        <v>22</v>
      </c>
      <c r="AC70" s="116"/>
      <c r="AD70" s="121"/>
      <c r="AE70" s="82">
        <v>0</v>
      </c>
      <c r="AF70" s="82">
        <v>0</v>
      </c>
      <c r="AG70" s="82">
        <v>0</v>
      </c>
      <c r="AH70" s="82">
        <v>0</v>
      </c>
      <c r="AI70" s="82">
        <v>0</v>
      </c>
      <c r="AJ70" s="82">
        <v>0</v>
      </c>
      <c r="AK70" s="82">
        <v>0</v>
      </c>
      <c r="AL70" s="82">
        <v>0</v>
      </c>
      <c r="AM70" s="82">
        <v>0</v>
      </c>
      <c r="AN70" s="82">
        <v>0</v>
      </c>
      <c r="AO70" s="82">
        <v>0</v>
      </c>
      <c r="AP70" s="82">
        <v>4</v>
      </c>
      <c r="AQ70" s="82">
        <v>0</v>
      </c>
      <c r="AR70" s="82">
        <v>0</v>
      </c>
      <c r="AS70" s="82">
        <v>0</v>
      </c>
      <c r="AT70" s="82">
        <v>0</v>
      </c>
      <c r="AU70" s="82">
        <v>0</v>
      </c>
      <c r="AW70" s="82">
        <v>0</v>
      </c>
      <c r="AX70" s="116">
        <v>0</v>
      </c>
      <c r="AY70" s="121">
        <v>0</v>
      </c>
      <c r="BA70" s="82">
        <v>0</v>
      </c>
      <c r="BB70" s="82">
        <v>0</v>
      </c>
      <c r="BC70" s="82">
        <v>0</v>
      </c>
      <c r="BD70" s="82">
        <v>0</v>
      </c>
      <c r="BE70" s="82">
        <v>0</v>
      </c>
      <c r="BF70" s="82">
        <v>0</v>
      </c>
      <c r="BG70" s="82">
        <v>0</v>
      </c>
      <c r="BH70" s="82">
        <v>0</v>
      </c>
      <c r="BI70" s="82">
        <v>0</v>
      </c>
      <c r="BJ70" s="82">
        <v>0</v>
      </c>
      <c r="BK70" s="82">
        <v>0</v>
      </c>
      <c r="BL70" s="82">
        <v>0</v>
      </c>
      <c r="BM70" s="82">
        <v>0</v>
      </c>
      <c r="BU70" s="123" t="s">
        <v>419</v>
      </c>
      <c r="BV70" s="79">
        <v>0.25</v>
      </c>
      <c r="BW70" s="79">
        <v>0</v>
      </c>
      <c r="BX70" s="79">
        <v>0.25</v>
      </c>
      <c r="BY70" s="123" t="s">
        <v>432</v>
      </c>
      <c r="BZ70" s="79">
        <v>6</v>
      </c>
      <c r="CA70" s="79">
        <v>40</v>
      </c>
      <c r="CB70" s="80">
        <v>6</v>
      </c>
      <c r="CC70" s="79">
        <v>0</v>
      </c>
    </row>
    <row r="71" spans="1:81" s="82" customFormat="1" x14ac:dyDescent="0.3">
      <c r="A71" s="82" t="s">
        <v>606</v>
      </c>
      <c r="B71" s="82">
        <v>0.25</v>
      </c>
      <c r="D71" s="82">
        <f t="shared" si="11"/>
        <v>0.25</v>
      </c>
      <c r="E71" s="81">
        <v>2</v>
      </c>
      <c r="F71" s="94">
        <v>40</v>
      </c>
      <c r="G71" s="81">
        <f t="shared" si="8"/>
        <v>1.625</v>
      </c>
      <c r="H71" s="116">
        <f t="shared" ref="H71:H76" si="12">SUM(AY71:BS71)</f>
        <v>0</v>
      </c>
      <c r="I71" s="121">
        <v>1</v>
      </c>
      <c r="AC71" s="116"/>
      <c r="AD71" s="121"/>
      <c r="AG71" s="82">
        <f>25/40</f>
        <v>0.625</v>
      </c>
      <c r="AX71" s="116"/>
      <c r="AY71" s="121">
        <v>0</v>
      </c>
      <c r="AZ71" s="82">
        <v>0</v>
      </c>
      <c r="BA71" s="82">
        <v>0</v>
      </c>
      <c r="BB71" s="82">
        <v>0</v>
      </c>
      <c r="BC71" s="82">
        <v>0</v>
      </c>
      <c r="BD71" s="82">
        <v>0</v>
      </c>
      <c r="BE71" s="82">
        <v>0</v>
      </c>
      <c r="BF71" s="82">
        <v>0</v>
      </c>
      <c r="BG71" s="82">
        <v>0</v>
      </c>
      <c r="BH71" s="82">
        <v>0</v>
      </c>
      <c r="BI71" s="82">
        <v>0</v>
      </c>
      <c r="BJ71" s="82">
        <v>0</v>
      </c>
      <c r="BK71" s="82">
        <v>0</v>
      </c>
      <c r="BL71" s="82">
        <v>0</v>
      </c>
      <c r="BM71" s="82">
        <v>0</v>
      </c>
      <c r="BN71" s="82">
        <v>0</v>
      </c>
      <c r="BO71" s="82">
        <v>0</v>
      </c>
      <c r="BP71" s="82">
        <v>0</v>
      </c>
      <c r="BQ71" s="82">
        <v>0</v>
      </c>
      <c r="BR71" s="82">
        <v>0</v>
      </c>
      <c r="BS71" s="82">
        <v>0</v>
      </c>
      <c r="BU71" s="123" t="s">
        <v>421</v>
      </c>
      <c r="BV71" s="79">
        <v>0.03</v>
      </c>
      <c r="BW71" s="79">
        <v>0</v>
      </c>
      <c r="BX71" s="79">
        <v>0.03</v>
      </c>
      <c r="BY71" s="123" t="s">
        <v>508</v>
      </c>
      <c r="BZ71" s="79">
        <v>1</v>
      </c>
      <c r="CA71" s="79">
        <v>30</v>
      </c>
      <c r="CB71" s="80">
        <v>0.75</v>
      </c>
      <c r="CC71" s="79">
        <v>0</v>
      </c>
    </row>
    <row r="72" spans="1:81" s="82" customFormat="1" ht="20.25" customHeight="1" x14ac:dyDescent="0.3">
      <c r="A72" s="81" t="s">
        <v>614</v>
      </c>
      <c r="B72" s="82">
        <v>0.75</v>
      </c>
      <c r="D72" s="82">
        <f t="shared" si="11"/>
        <v>0.75</v>
      </c>
      <c r="E72" s="81">
        <f>SUM(I72:AC72)</f>
        <v>7</v>
      </c>
      <c r="F72" s="94"/>
      <c r="G72" s="81">
        <f t="shared" si="8"/>
        <v>0</v>
      </c>
      <c r="H72" s="116">
        <f t="shared" si="12"/>
        <v>0</v>
      </c>
      <c r="I72" s="121">
        <v>1</v>
      </c>
      <c r="J72" s="82">
        <v>5</v>
      </c>
      <c r="W72" s="82">
        <v>1</v>
      </c>
      <c r="AC72" s="116"/>
      <c r="AD72" s="121">
        <v>0</v>
      </c>
      <c r="AX72" s="116"/>
      <c r="AY72" s="121">
        <v>0</v>
      </c>
      <c r="BU72" s="123" t="s">
        <v>422</v>
      </c>
      <c r="BV72" s="79">
        <v>0.5</v>
      </c>
      <c r="BW72" s="79">
        <v>0</v>
      </c>
      <c r="BX72" s="79">
        <v>0.5</v>
      </c>
      <c r="BY72" s="123" t="s">
        <v>434</v>
      </c>
      <c r="BZ72" s="79">
        <v>1</v>
      </c>
      <c r="CA72" s="79">
        <v>40</v>
      </c>
      <c r="CB72" s="80">
        <v>1</v>
      </c>
      <c r="CC72" s="79">
        <v>0</v>
      </c>
    </row>
    <row r="73" spans="1:81" s="82" customFormat="1" x14ac:dyDescent="0.3">
      <c r="A73" s="82" t="s">
        <v>565</v>
      </c>
      <c r="B73" s="79">
        <f>16/40</f>
        <v>0.4</v>
      </c>
      <c r="C73" s="79">
        <v>0</v>
      </c>
      <c r="D73" s="82">
        <f t="shared" si="11"/>
        <v>0.4</v>
      </c>
      <c r="E73" s="81">
        <f>SUM(I73:AX73)</f>
        <v>3</v>
      </c>
      <c r="F73" s="94">
        <v>40</v>
      </c>
      <c r="G73" s="81">
        <f>SUM(I73:AC73)*(F73*52/2080)+SUM(AD73:AX73)</f>
        <v>3</v>
      </c>
      <c r="H73" s="116">
        <f>SUM(AY73:BS73)</f>
        <v>1.8</v>
      </c>
      <c r="I73" s="121">
        <v>1</v>
      </c>
      <c r="N73" s="82">
        <v>2</v>
      </c>
      <c r="AC73" s="116"/>
      <c r="AD73" s="121"/>
      <c r="AX73" s="116"/>
      <c r="AY73" s="121"/>
      <c r="AZ73" s="82">
        <f>36/40</f>
        <v>0.9</v>
      </c>
      <c r="BN73" s="82">
        <f>16/40</f>
        <v>0.4</v>
      </c>
      <c r="BO73" s="82">
        <f>20/40</f>
        <v>0.5</v>
      </c>
      <c r="BU73" s="123"/>
      <c r="BV73" s="79"/>
      <c r="BW73" s="79"/>
      <c r="BX73" s="79"/>
      <c r="BY73" s="123" t="s">
        <v>435</v>
      </c>
      <c r="BZ73" s="79">
        <v>3.7</v>
      </c>
      <c r="CA73" s="79">
        <v>40</v>
      </c>
      <c r="CB73" s="80">
        <v>3.7</v>
      </c>
      <c r="CC73" s="79">
        <v>0.24</v>
      </c>
    </row>
    <row r="74" spans="1:81" s="82" customFormat="1" x14ac:dyDescent="0.3">
      <c r="A74" s="82" t="s">
        <v>533</v>
      </c>
      <c r="B74" s="82">
        <v>3</v>
      </c>
      <c r="C74" s="82">
        <v>1</v>
      </c>
      <c r="D74" s="82">
        <f t="shared" si="11"/>
        <v>4</v>
      </c>
      <c r="E74" s="81">
        <f>SUM(I74:AC74)+0</f>
        <v>25</v>
      </c>
      <c r="F74" s="94">
        <v>40</v>
      </c>
      <c r="G74" s="81">
        <f t="shared" si="8"/>
        <v>25</v>
      </c>
      <c r="H74" s="116">
        <f t="shared" si="12"/>
        <v>0</v>
      </c>
      <c r="I74" s="121">
        <v>1</v>
      </c>
      <c r="K74" s="82">
        <v>3</v>
      </c>
      <c r="L74" s="82">
        <v>5</v>
      </c>
      <c r="N74" s="82">
        <v>2</v>
      </c>
      <c r="O74" s="82">
        <v>2</v>
      </c>
      <c r="R74" s="82">
        <v>1</v>
      </c>
      <c r="S74" s="82">
        <v>1</v>
      </c>
      <c r="T74" s="82">
        <v>3</v>
      </c>
      <c r="U74" s="82">
        <v>2</v>
      </c>
      <c r="W74" s="82">
        <v>3</v>
      </c>
      <c r="Y74" s="82">
        <v>0.5</v>
      </c>
      <c r="Z74" s="82">
        <v>1.5</v>
      </c>
      <c r="AC74" s="116"/>
      <c r="AD74" s="121"/>
      <c r="AX74" s="116"/>
      <c r="AY74" s="121"/>
      <c r="BU74" s="123" t="s">
        <v>423</v>
      </c>
      <c r="BV74" s="79">
        <v>0.18</v>
      </c>
      <c r="BW74" s="79">
        <v>0</v>
      </c>
      <c r="BX74" s="79">
        <v>0.18</v>
      </c>
      <c r="BY74" s="123" t="s">
        <v>436</v>
      </c>
      <c r="BZ74" s="79">
        <v>0.66</v>
      </c>
      <c r="CA74" s="79">
        <v>40</v>
      </c>
      <c r="CB74" s="80">
        <v>0.66</v>
      </c>
      <c r="CC74" s="79">
        <v>0</v>
      </c>
    </row>
    <row r="75" spans="1:81" s="82" customFormat="1" x14ac:dyDescent="0.3">
      <c r="A75" s="82" t="s">
        <v>607</v>
      </c>
      <c r="B75" s="79">
        <v>0.2</v>
      </c>
      <c r="C75" s="79">
        <v>0</v>
      </c>
      <c r="D75" s="82">
        <f t="shared" si="11"/>
        <v>0.2</v>
      </c>
      <c r="E75" s="81">
        <f>SUM(I75:AC75)+0</f>
        <v>1</v>
      </c>
      <c r="F75" s="94">
        <v>20</v>
      </c>
      <c r="G75" s="81">
        <f t="shared" si="8"/>
        <v>0.5</v>
      </c>
      <c r="H75" s="116">
        <f t="shared" si="12"/>
        <v>0</v>
      </c>
      <c r="I75" s="121"/>
      <c r="J75" s="82">
        <v>1</v>
      </c>
      <c r="AC75" s="116"/>
      <c r="AD75" s="121"/>
      <c r="AX75" s="116"/>
      <c r="AY75" s="121"/>
      <c r="BU75" s="123"/>
      <c r="BV75" s="79"/>
      <c r="BW75" s="79"/>
      <c r="BX75" s="79"/>
      <c r="BY75" s="123" t="s">
        <v>437</v>
      </c>
      <c r="BZ75" s="79">
        <v>41</v>
      </c>
      <c r="CA75" s="79">
        <v>40</v>
      </c>
      <c r="CB75" s="80">
        <v>41</v>
      </c>
      <c r="CC75" s="79">
        <v>0</v>
      </c>
    </row>
    <row r="76" spans="1:81" s="82" customFormat="1" x14ac:dyDescent="0.3">
      <c r="A76" s="82" t="s">
        <v>568</v>
      </c>
      <c r="B76" s="82">
        <v>0.75</v>
      </c>
      <c r="D76" s="82">
        <f t="shared" si="11"/>
        <v>0.75</v>
      </c>
      <c r="E76" s="134">
        <f>SUM(I76:AX76)+0</f>
        <v>11.875</v>
      </c>
      <c r="F76" s="94">
        <v>40</v>
      </c>
      <c r="G76" s="81">
        <f>SUM(I76:AC76)*(F76*52/2080)+SUM(AD76:AX76)</f>
        <v>11.875</v>
      </c>
      <c r="H76" s="116">
        <f t="shared" si="12"/>
        <v>0</v>
      </c>
      <c r="I76" s="121">
        <v>1</v>
      </c>
      <c r="J76" s="82">
        <v>10</v>
      </c>
      <c r="AC76" s="116"/>
      <c r="AD76" s="121"/>
      <c r="AS76" s="82">
        <f>35/40</f>
        <v>0.875</v>
      </c>
      <c r="AX76" s="116"/>
      <c r="AY76" s="121">
        <v>0</v>
      </c>
      <c r="BU76" s="123" t="s">
        <v>424</v>
      </c>
      <c r="BV76" s="79">
        <v>0.75</v>
      </c>
      <c r="BW76" s="79">
        <v>0</v>
      </c>
      <c r="BX76" s="79">
        <v>0.75</v>
      </c>
      <c r="BY76" s="123" t="s">
        <v>439</v>
      </c>
      <c r="BZ76" s="79">
        <v>1</v>
      </c>
      <c r="CA76" s="79">
        <v>40</v>
      </c>
      <c r="CB76" s="80">
        <v>1</v>
      </c>
      <c r="CC76" s="79">
        <v>0</v>
      </c>
    </row>
    <row r="77" spans="1:81" s="82" customFormat="1" x14ac:dyDescent="0.3">
      <c r="A77" s="82" t="s">
        <v>574</v>
      </c>
      <c r="B77" s="79">
        <v>0.06</v>
      </c>
      <c r="C77" s="79">
        <v>0</v>
      </c>
      <c r="D77" s="82">
        <f t="shared" si="11"/>
        <v>0.06</v>
      </c>
      <c r="E77" s="81">
        <v>1</v>
      </c>
      <c r="F77" s="94">
        <v>32</v>
      </c>
      <c r="G77" s="81">
        <v>0.25</v>
      </c>
      <c r="H77" s="116"/>
      <c r="I77" s="121"/>
      <c r="AC77" s="116"/>
      <c r="AD77" s="121"/>
      <c r="AX77" s="116"/>
      <c r="AY77" s="121"/>
      <c r="BU77" s="123"/>
      <c r="BV77" s="79"/>
      <c r="BW77" s="79"/>
      <c r="BX77" s="79"/>
      <c r="BY77" s="123" t="s">
        <v>440</v>
      </c>
      <c r="BZ77" s="79">
        <v>5</v>
      </c>
      <c r="CA77" s="79">
        <v>40</v>
      </c>
      <c r="CB77" s="80">
        <v>5</v>
      </c>
      <c r="CC77" s="79">
        <v>0</v>
      </c>
    </row>
    <row r="78" spans="1:81" s="82" customFormat="1" x14ac:dyDescent="0.3">
      <c r="A78" s="82" t="s">
        <v>552</v>
      </c>
      <c r="B78" s="79">
        <v>0</v>
      </c>
      <c r="C78" s="79"/>
      <c r="D78" s="82">
        <f t="shared" si="11"/>
        <v>0</v>
      </c>
      <c r="E78" s="81">
        <v>1</v>
      </c>
      <c r="F78" s="94">
        <v>20</v>
      </c>
      <c r="G78" s="81">
        <f t="shared" si="8"/>
        <v>0.5</v>
      </c>
      <c r="H78" s="116"/>
      <c r="I78" s="121">
        <v>0</v>
      </c>
      <c r="AC78" s="116"/>
      <c r="AD78" s="121">
        <f>20/40</f>
        <v>0.5</v>
      </c>
      <c r="AX78" s="116"/>
      <c r="AY78" s="121"/>
      <c r="BU78" s="123"/>
      <c r="BV78" s="79"/>
      <c r="BW78" s="79"/>
      <c r="BX78" s="79"/>
      <c r="BY78" s="123"/>
      <c r="BZ78" s="79"/>
      <c r="CA78" s="79"/>
      <c r="CB78" s="80"/>
      <c r="CC78" s="79"/>
    </row>
    <row r="79" spans="1:81" s="82" customFormat="1" x14ac:dyDescent="0.3">
      <c r="A79" s="82" t="s">
        <v>573</v>
      </c>
      <c r="B79" s="82">
        <v>0.28999999999999998</v>
      </c>
      <c r="D79" s="82">
        <f t="shared" si="11"/>
        <v>0.28999999999999998</v>
      </c>
      <c r="E79" s="81">
        <f>SUM(I79:AX79)</f>
        <v>1</v>
      </c>
      <c r="F79" s="94">
        <v>40</v>
      </c>
      <c r="G79" s="81">
        <f t="shared" si="8"/>
        <v>1</v>
      </c>
      <c r="H79" s="140">
        <f t="shared" ref="H79" si="13">SUM(AY79:BS79)</f>
        <v>1</v>
      </c>
      <c r="I79" s="141">
        <v>1</v>
      </c>
      <c r="AC79" s="116"/>
      <c r="AD79" s="121"/>
      <c r="AX79" s="116"/>
      <c r="AY79" s="121"/>
      <c r="BO79" s="82">
        <v>1</v>
      </c>
      <c r="BU79" s="123" t="s">
        <v>425</v>
      </c>
      <c r="BV79" s="79">
        <v>0.6</v>
      </c>
      <c r="BW79" s="79">
        <v>0</v>
      </c>
      <c r="BX79" s="79">
        <v>0.6</v>
      </c>
      <c r="BY79" s="123" t="s">
        <v>442</v>
      </c>
      <c r="BZ79" s="79">
        <v>3</v>
      </c>
      <c r="CA79" s="79">
        <v>36</v>
      </c>
      <c r="CB79" s="80">
        <v>2.7</v>
      </c>
      <c r="CC79" s="79">
        <v>0</v>
      </c>
    </row>
    <row r="80" spans="1:81" s="82" customFormat="1" x14ac:dyDescent="0.3">
      <c r="A80" s="82" t="s">
        <v>557</v>
      </c>
      <c r="B80" s="82">
        <v>0.05</v>
      </c>
      <c r="D80" s="82">
        <f t="shared" si="11"/>
        <v>0.05</v>
      </c>
      <c r="E80" s="81">
        <v>1</v>
      </c>
      <c r="F80" s="94">
        <v>40</v>
      </c>
      <c r="G80" s="81">
        <f t="shared" si="8"/>
        <v>1</v>
      </c>
      <c r="H80" s="116">
        <f t="shared" ref="H80:H86" si="14">SUM(AY80:BS80)</f>
        <v>0</v>
      </c>
      <c r="I80" s="121">
        <v>1</v>
      </c>
      <c r="AC80" s="116"/>
      <c r="AD80" s="121"/>
      <c r="AX80" s="116"/>
      <c r="AY80" s="121"/>
      <c r="BU80" s="123" t="s">
        <v>426</v>
      </c>
      <c r="BV80" s="79">
        <v>0.4</v>
      </c>
      <c r="BW80" s="79">
        <v>0</v>
      </c>
      <c r="BX80" s="79">
        <v>0.4</v>
      </c>
      <c r="BY80" s="123" t="s">
        <v>443</v>
      </c>
      <c r="BZ80" s="79">
        <v>3</v>
      </c>
      <c r="CA80" s="79">
        <v>40</v>
      </c>
      <c r="CB80" s="80">
        <v>3</v>
      </c>
      <c r="CC80" s="79">
        <v>0</v>
      </c>
    </row>
    <row r="81" spans="1:81" s="82" customFormat="1" x14ac:dyDescent="0.3">
      <c r="A81" s="82" t="s">
        <v>608</v>
      </c>
      <c r="B81" s="79">
        <v>0.06</v>
      </c>
      <c r="C81" s="79">
        <v>0</v>
      </c>
      <c r="D81" s="82">
        <f t="shared" si="11"/>
        <v>0.06</v>
      </c>
      <c r="E81" s="81">
        <v>1</v>
      </c>
      <c r="F81" s="94">
        <v>40</v>
      </c>
      <c r="G81" s="81">
        <f t="shared" si="8"/>
        <v>0.02</v>
      </c>
      <c r="H81" s="116">
        <f t="shared" si="14"/>
        <v>0</v>
      </c>
      <c r="I81" s="121"/>
      <c r="AC81" s="116"/>
      <c r="AD81" s="121">
        <v>0.02</v>
      </c>
      <c r="AX81" s="116"/>
      <c r="AY81" s="121"/>
      <c r="BU81" s="123"/>
      <c r="BV81" s="79"/>
      <c r="BW81" s="79"/>
      <c r="BX81" s="79"/>
      <c r="BY81" s="123" t="s">
        <v>444</v>
      </c>
      <c r="BZ81" s="79">
        <v>8.25</v>
      </c>
      <c r="CA81" s="79">
        <v>40</v>
      </c>
      <c r="CB81" s="80">
        <v>8.25</v>
      </c>
      <c r="CC81" s="79">
        <v>1</v>
      </c>
    </row>
    <row r="82" spans="1:81" s="82" customFormat="1" x14ac:dyDescent="0.3">
      <c r="A82" s="81" t="s">
        <v>572</v>
      </c>
      <c r="B82" s="79">
        <v>0.12</v>
      </c>
      <c r="C82" s="79">
        <v>0</v>
      </c>
      <c r="D82" s="82">
        <f t="shared" si="11"/>
        <v>0.12</v>
      </c>
      <c r="E82" s="81">
        <v>2</v>
      </c>
      <c r="F82" s="94">
        <v>32</v>
      </c>
      <c r="G82" s="81">
        <f t="shared" si="8"/>
        <v>0.8</v>
      </c>
      <c r="H82" s="116">
        <f t="shared" si="14"/>
        <v>0</v>
      </c>
      <c r="I82" s="121"/>
      <c r="AC82" s="116"/>
      <c r="AD82" s="121"/>
      <c r="AE82" s="82">
        <f>20/40</f>
        <v>0.5</v>
      </c>
      <c r="AG82" s="82">
        <f>12/40</f>
        <v>0.3</v>
      </c>
      <c r="AX82" s="116"/>
      <c r="AY82" s="121"/>
      <c r="BU82" s="123"/>
      <c r="BV82" s="79"/>
      <c r="BW82" s="79"/>
      <c r="BX82" s="79"/>
      <c r="BY82" s="123" t="s">
        <v>515</v>
      </c>
      <c r="BZ82" s="79">
        <v>0.25</v>
      </c>
      <c r="CA82" s="79">
        <v>32</v>
      </c>
      <c r="CB82" s="80">
        <v>0.2</v>
      </c>
      <c r="CC82" s="79">
        <v>0</v>
      </c>
    </row>
    <row r="83" spans="1:81" s="82" customFormat="1" x14ac:dyDescent="0.3">
      <c r="A83" s="82" t="s">
        <v>571</v>
      </c>
      <c r="B83" s="79">
        <v>0.06</v>
      </c>
      <c r="C83" s="79">
        <v>0</v>
      </c>
      <c r="D83" s="82">
        <f t="shared" si="11"/>
        <v>0.06</v>
      </c>
      <c r="E83" s="81">
        <v>1</v>
      </c>
      <c r="F83" s="94">
        <v>10</v>
      </c>
      <c r="G83" s="81">
        <f>AD83*(F83*52/2080)</f>
        <v>0.125</v>
      </c>
      <c r="H83" s="116"/>
      <c r="I83" s="121"/>
      <c r="AC83" s="116"/>
      <c r="AD83" s="121">
        <v>0.5</v>
      </c>
      <c r="AX83" s="116"/>
      <c r="AY83" s="121"/>
      <c r="BU83" s="123"/>
      <c r="BV83" s="79"/>
      <c r="BW83" s="79"/>
      <c r="BX83" s="79"/>
      <c r="BY83" s="123" t="s">
        <v>517</v>
      </c>
      <c r="BZ83" s="79">
        <v>0</v>
      </c>
      <c r="CA83" s="79">
        <v>40</v>
      </c>
      <c r="CB83" s="80">
        <v>0</v>
      </c>
      <c r="CC83" s="79">
        <v>0</v>
      </c>
    </row>
    <row r="84" spans="1:81" s="82" customFormat="1" x14ac:dyDescent="0.3">
      <c r="A84" s="82" t="s">
        <v>530</v>
      </c>
      <c r="B84" s="82">
        <v>2</v>
      </c>
      <c r="C84" s="82">
        <f>80/160</f>
        <v>0.5</v>
      </c>
      <c r="D84" s="82">
        <f t="shared" si="11"/>
        <v>2.5</v>
      </c>
      <c r="E84" s="81">
        <v>8</v>
      </c>
      <c r="F84" s="94">
        <v>40</v>
      </c>
      <c r="G84" s="81">
        <f>SUM(I84:AC84)*(F84*52/2080)+SUM(AD84:AX84)</f>
        <v>8</v>
      </c>
      <c r="H84" s="116">
        <f t="shared" si="14"/>
        <v>2</v>
      </c>
      <c r="I84" s="121">
        <v>1</v>
      </c>
      <c r="J84" s="82">
        <v>7</v>
      </c>
      <c r="AC84" s="116"/>
      <c r="AD84" s="121"/>
      <c r="AX84" s="116"/>
      <c r="AY84" s="121">
        <v>0</v>
      </c>
      <c r="BN84" s="82">
        <v>1</v>
      </c>
      <c r="BO84" s="82">
        <v>1</v>
      </c>
      <c r="BU84" s="123" t="s">
        <v>427</v>
      </c>
      <c r="BV84" s="79">
        <v>1</v>
      </c>
      <c r="BW84" s="79">
        <v>0</v>
      </c>
      <c r="BX84" s="79">
        <v>1</v>
      </c>
      <c r="BY84" s="123" t="s">
        <v>445</v>
      </c>
      <c r="BZ84" s="79">
        <v>1</v>
      </c>
      <c r="CA84" s="79">
        <v>4</v>
      </c>
      <c r="CB84" s="80">
        <v>0.1</v>
      </c>
      <c r="CC84" s="79">
        <v>0</v>
      </c>
    </row>
    <row r="85" spans="1:81" s="82" customFormat="1" x14ac:dyDescent="0.3">
      <c r="A85" s="82" t="s">
        <v>569</v>
      </c>
      <c r="B85" s="82">
        <f>18/40</f>
        <v>0.45</v>
      </c>
      <c r="D85" s="82">
        <f t="shared" si="11"/>
        <v>0.45</v>
      </c>
      <c r="E85" s="81">
        <v>2</v>
      </c>
      <c r="F85" s="94">
        <v>40</v>
      </c>
      <c r="G85" s="81">
        <f t="shared" si="8"/>
        <v>2</v>
      </c>
      <c r="H85" s="116">
        <f t="shared" si="14"/>
        <v>0.44999999999999996</v>
      </c>
      <c r="I85" s="121">
        <v>1</v>
      </c>
      <c r="K85" s="82">
        <v>1</v>
      </c>
      <c r="AC85" s="116"/>
      <c r="AD85" s="121"/>
      <c r="AX85" s="116"/>
      <c r="AY85" s="121"/>
      <c r="BD85" s="82">
        <f>6/40*2</f>
        <v>0.3</v>
      </c>
      <c r="BN85" s="82">
        <f>6/40</f>
        <v>0.15</v>
      </c>
      <c r="BU85" s="123" t="s">
        <v>505</v>
      </c>
      <c r="BV85" s="79">
        <v>0</v>
      </c>
      <c r="BW85" s="79">
        <v>0.1</v>
      </c>
      <c r="BX85" s="79">
        <v>0.1</v>
      </c>
      <c r="BY85" s="123" t="s">
        <v>446</v>
      </c>
      <c r="BZ85" s="79">
        <v>1</v>
      </c>
      <c r="CA85" s="79">
        <v>40</v>
      </c>
      <c r="CB85" s="80">
        <v>1</v>
      </c>
      <c r="CC85" s="79">
        <v>0</v>
      </c>
    </row>
    <row r="86" spans="1:81" s="82" customFormat="1" ht="12.65" customHeight="1" x14ac:dyDescent="0.3">
      <c r="A86" s="82" t="s">
        <v>570</v>
      </c>
      <c r="B86" s="79">
        <v>0.05</v>
      </c>
      <c r="C86" s="79">
        <v>0</v>
      </c>
      <c r="D86" s="82">
        <f t="shared" si="11"/>
        <v>0.05</v>
      </c>
      <c r="E86" s="81">
        <v>1</v>
      </c>
      <c r="F86" s="94">
        <v>19.75</v>
      </c>
      <c r="G86" s="81">
        <f>SUM(I86:AC86)*(F86*52/2080)+SUM(AD86:AX86)</f>
        <v>0.5</v>
      </c>
      <c r="H86" s="116">
        <f t="shared" si="14"/>
        <v>0</v>
      </c>
      <c r="I86" s="121"/>
      <c r="AC86" s="116"/>
      <c r="AD86" s="121">
        <f>20/40</f>
        <v>0.5</v>
      </c>
      <c r="AX86" s="116"/>
      <c r="AY86" s="121"/>
      <c r="BU86" s="123"/>
      <c r="BV86" s="79"/>
      <c r="BW86" s="79"/>
      <c r="BX86" s="79"/>
      <c r="BY86" s="123" t="s">
        <v>447</v>
      </c>
      <c r="BZ86" s="79">
        <v>3</v>
      </c>
      <c r="CA86" s="79">
        <v>40</v>
      </c>
      <c r="CB86" s="80">
        <v>3</v>
      </c>
      <c r="CC86" s="79">
        <v>1</v>
      </c>
    </row>
    <row r="87" spans="1:81" s="82" customFormat="1" ht="1" hidden="1" customHeight="1" x14ac:dyDescent="0.3">
      <c r="A87" s="82" t="s">
        <v>547</v>
      </c>
      <c r="B87" s="82">
        <f>SUM(B84:B86,B71:B76,B68:B69,B66,B64:B65,B54:B62,B51,B50,B38:B45,B27:B35,B18:B21,B11:B16,B5:B8,B3,B81,B79,B70,B67,B47:B48,B37,B22:B26,B17,B10)</f>
        <v>54.072500000000005</v>
      </c>
      <c r="C87" s="82">
        <f>SUM(C80:C86,C71:C76,C68:C69,C66,C64:C65,C53:C63,C51,C50,C38:C48,C24:C35,C18:C21,C11:C16,C6:C8,C3)</f>
        <v>8.0500000000000007</v>
      </c>
      <c r="D87" s="82">
        <f>SUM(D80:D86,D71:D76,D68:D69,D66,D64:D65,D53:D63,D51,D50,D38:D48,D24:D35,D18:D21,D11:D16,D6:D8,D3)</f>
        <v>57.922500000000007</v>
      </c>
      <c r="E87" s="82" t="e">
        <f>SUM(E3:E86)-#REF!-#REF!-E27-#REF!</f>
        <v>#REF!</v>
      </c>
      <c r="G87" s="82">
        <f t="shared" ref="G87:AR87" si="15">SUM(G80:G86,G71:G76,G68:G69,G66,G64:G65,G53:G63,G51,G50,G38:G48,G24:G35,G18:G21,G11:G16,G6:G8,G3)</f>
        <v>556.29000000000019</v>
      </c>
      <c r="H87" s="82">
        <f t="shared" si="15"/>
        <v>11.6875</v>
      </c>
      <c r="I87" s="82">
        <f t="shared" si="15"/>
        <v>53.68</v>
      </c>
      <c r="J87" s="82">
        <f t="shared" si="15"/>
        <v>76</v>
      </c>
      <c r="K87" s="82">
        <f t="shared" si="15"/>
        <v>46.5</v>
      </c>
      <c r="L87" s="82">
        <f t="shared" si="15"/>
        <v>39</v>
      </c>
      <c r="M87" s="82">
        <f t="shared" si="15"/>
        <v>10.5</v>
      </c>
      <c r="N87" s="82">
        <f t="shared" si="15"/>
        <v>70.2</v>
      </c>
      <c r="O87" s="82">
        <f t="shared" si="15"/>
        <v>16.95</v>
      </c>
      <c r="P87" s="82">
        <f t="shared" si="15"/>
        <v>0</v>
      </c>
      <c r="Q87" s="82">
        <f t="shared" si="15"/>
        <v>2</v>
      </c>
      <c r="R87" s="82">
        <f t="shared" si="15"/>
        <v>11.5</v>
      </c>
      <c r="S87" s="82">
        <f t="shared" si="15"/>
        <v>23.65</v>
      </c>
      <c r="T87" s="82">
        <f t="shared" si="15"/>
        <v>27.35</v>
      </c>
      <c r="U87" s="82">
        <f t="shared" si="15"/>
        <v>8.5</v>
      </c>
      <c r="V87" s="82">
        <f t="shared" si="15"/>
        <v>3</v>
      </c>
      <c r="W87" s="82">
        <f t="shared" si="15"/>
        <v>73.75</v>
      </c>
      <c r="X87" s="82">
        <f t="shared" si="15"/>
        <v>20</v>
      </c>
      <c r="Y87" s="82">
        <f t="shared" si="15"/>
        <v>3.5</v>
      </c>
      <c r="Z87" s="82">
        <f t="shared" si="15"/>
        <v>12.5</v>
      </c>
      <c r="AA87" s="82">
        <f t="shared" si="15"/>
        <v>14.5</v>
      </c>
      <c r="AB87" s="82">
        <f t="shared" si="15"/>
        <v>3</v>
      </c>
      <c r="AC87" s="82">
        <f t="shared" si="15"/>
        <v>1</v>
      </c>
      <c r="AD87" s="82">
        <f t="shared" si="15"/>
        <v>3.17</v>
      </c>
      <c r="AE87" s="82">
        <f>SUM(AE80:AE86,AE71:AE76,AE68:AE69,AE66,AE64:AE65,AE53:AE63,AE51,AE50,AE38:AE48,AE24:AE35,AE18:AE21,AE11:AE16,AE6:AE8,AE3)</f>
        <v>2.79</v>
      </c>
      <c r="AF87" s="82">
        <f t="shared" si="15"/>
        <v>0</v>
      </c>
      <c r="AG87" s="82">
        <f t="shared" si="15"/>
        <v>3.375</v>
      </c>
      <c r="AH87" s="82">
        <f t="shared" si="15"/>
        <v>6.2249999999999996</v>
      </c>
      <c r="AI87" s="82">
        <f t="shared" si="15"/>
        <v>6.1</v>
      </c>
      <c r="AJ87" s="82">
        <f t="shared" si="15"/>
        <v>1.5</v>
      </c>
      <c r="AK87" s="82">
        <f t="shared" si="15"/>
        <v>0</v>
      </c>
      <c r="AL87" s="82">
        <f t="shared" si="15"/>
        <v>0</v>
      </c>
      <c r="AM87" s="82">
        <f t="shared" si="15"/>
        <v>0.75</v>
      </c>
      <c r="AN87" s="82">
        <f t="shared" si="15"/>
        <v>0.8</v>
      </c>
      <c r="AO87" s="82">
        <f t="shared" si="15"/>
        <v>1.1000000000000001</v>
      </c>
      <c r="AP87" s="82">
        <f t="shared" si="15"/>
        <v>2.875</v>
      </c>
      <c r="AQ87" s="82">
        <f t="shared" si="15"/>
        <v>1</v>
      </c>
      <c r="AR87" s="82">
        <f t="shared" si="15"/>
        <v>7.7</v>
      </c>
      <c r="AS87" s="82">
        <f>SUM(AS80:AS86,AS71:AS76,AS68:AS69,AS65,AS64:AS65,AS53:AS63,AS51,AS50,AS38:AS48,AS24:AS35,AS18:AS21,AS11:AS16,AS6:AS8,AS3)</f>
        <v>10.9</v>
      </c>
      <c r="AT87" s="82">
        <f t="shared" ref="AT87:BS87" si="16">SUM(AT80:AT86,AT71:AT76,AT68:AT69,AT66,AT64:AT65,AT53:AT63,AT51,AT50,AT38:AT48,AT24:AT35,AT18:AT21,AT11:AT16,AT6:AT8,AT3)</f>
        <v>0</v>
      </c>
      <c r="AU87" s="82">
        <f t="shared" si="16"/>
        <v>1</v>
      </c>
      <c r="AV87" s="82">
        <f t="shared" si="16"/>
        <v>1</v>
      </c>
      <c r="AW87" s="82">
        <f t="shared" si="16"/>
        <v>1</v>
      </c>
      <c r="AX87" s="82">
        <f t="shared" si="16"/>
        <v>0</v>
      </c>
      <c r="AY87" s="82">
        <f t="shared" si="16"/>
        <v>0.7</v>
      </c>
      <c r="AZ87" s="82">
        <f t="shared" si="16"/>
        <v>0.9</v>
      </c>
      <c r="BA87" s="82">
        <f t="shared" si="16"/>
        <v>0</v>
      </c>
      <c r="BB87" s="82">
        <f t="shared" si="16"/>
        <v>0</v>
      </c>
      <c r="BC87" s="82">
        <f t="shared" si="16"/>
        <v>0.4375</v>
      </c>
      <c r="BD87" s="82">
        <f t="shared" si="16"/>
        <v>0.3</v>
      </c>
      <c r="BE87" s="82">
        <f t="shared" si="16"/>
        <v>0</v>
      </c>
      <c r="BF87" s="82">
        <f t="shared" si="16"/>
        <v>0</v>
      </c>
      <c r="BG87" s="82">
        <f t="shared" si="16"/>
        <v>0</v>
      </c>
      <c r="BH87" s="82">
        <f t="shared" si="16"/>
        <v>0</v>
      </c>
      <c r="BI87" s="82">
        <f t="shared" si="16"/>
        <v>0</v>
      </c>
      <c r="BJ87" s="82">
        <f t="shared" si="16"/>
        <v>0</v>
      </c>
      <c r="BK87" s="82">
        <f t="shared" si="16"/>
        <v>1.95</v>
      </c>
      <c r="BL87" s="82">
        <f t="shared" si="16"/>
        <v>0</v>
      </c>
      <c r="BM87" s="82">
        <f t="shared" si="16"/>
        <v>0.05</v>
      </c>
      <c r="BN87" s="82">
        <f t="shared" si="16"/>
        <v>5.7749999999999995</v>
      </c>
      <c r="BO87" s="82">
        <f t="shared" si="16"/>
        <v>1.575</v>
      </c>
      <c r="BP87" s="82">
        <f t="shared" si="16"/>
        <v>0</v>
      </c>
      <c r="BQ87" s="82">
        <f t="shared" si="16"/>
        <v>0</v>
      </c>
      <c r="BR87" s="82">
        <f t="shared" si="16"/>
        <v>0</v>
      </c>
      <c r="BS87" s="82">
        <f t="shared" si="16"/>
        <v>0</v>
      </c>
      <c r="BU87" s="78" t="s">
        <v>428</v>
      </c>
      <c r="BV87" s="79">
        <v>1</v>
      </c>
      <c r="BW87" s="79">
        <v>0</v>
      </c>
      <c r="BX87" s="79">
        <v>1</v>
      </c>
      <c r="BY87" s="78" t="s">
        <v>448</v>
      </c>
      <c r="BZ87" s="79">
        <v>0.2</v>
      </c>
      <c r="CA87" s="79">
        <v>40</v>
      </c>
      <c r="CB87" s="80">
        <v>0.2</v>
      </c>
      <c r="CC87" s="79">
        <v>0</v>
      </c>
    </row>
    <row r="88" spans="1:81" s="82" customFormat="1" ht="12" customHeight="1" x14ac:dyDescent="0.3">
      <c r="A88" s="82" t="s">
        <v>584</v>
      </c>
      <c r="B88" s="82">
        <f>SUM(B3:B86)</f>
        <v>56.19250000000001</v>
      </c>
      <c r="C88" s="82">
        <f>SUM(C3:C86)</f>
        <v>11.06</v>
      </c>
      <c r="D88" s="82">
        <f>SUM(D3:D86)</f>
        <v>67.052500000000009</v>
      </c>
      <c r="E88" s="82">
        <f>SUM(E3:E86)</f>
        <v>679.6</v>
      </c>
      <c r="F88" s="94"/>
      <c r="G88" s="82">
        <f t="shared" ref="G88:AL88" si="17">SUM(G3:G86)</f>
        <v>643.86999999999989</v>
      </c>
      <c r="H88" s="116">
        <f t="shared" si="17"/>
        <v>13.987500000000001</v>
      </c>
      <c r="I88" s="121">
        <f t="shared" si="17"/>
        <v>62.68</v>
      </c>
      <c r="J88" s="82">
        <f t="shared" si="17"/>
        <v>83</v>
      </c>
      <c r="K88" s="82">
        <f t="shared" si="17"/>
        <v>47.6</v>
      </c>
      <c r="L88" s="82">
        <f t="shared" si="17"/>
        <v>41</v>
      </c>
      <c r="M88" s="82">
        <f t="shared" si="17"/>
        <v>10.5</v>
      </c>
      <c r="N88" s="82">
        <f t="shared" si="17"/>
        <v>83.5</v>
      </c>
      <c r="O88" s="82">
        <f t="shared" si="17"/>
        <v>22.45</v>
      </c>
      <c r="P88" s="82">
        <f t="shared" si="17"/>
        <v>0.1</v>
      </c>
      <c r="Q88" s="82">
        <f t="shared" si="17"/>
        <v>2.1</v>
      </c>
      <c r="R88" s="82">
        <f t="shared" si="17"/>
        <v>11.9</v>
      </c>
      <c r="S88" s="82">
        <f t="shared" si="17"/>
        <v>30.15</v>
      </c>
      <c r="T88" s="82">
        <f t="shared" si="17"/>
        <v>33.85</v>
      </c>
      <c r="U88" s="82">
        <f t="shared" si="17"/>
        <v>10.5</v>
      </c>
      <c r="V88" s="82">
        <f t="shared" si="17"/>
        <v>9</v>
      </c>
      <c r="W88" s="82">
        <f t="shared" si="17"/>
        <v>95.75</v>
      </c>
      <c r="X88" s="82">
        <f t="shared" si="17"/>
        <v>20</v>
      </c>
      <c r="Y88" s="82">
        <f t="shared" si="17"/>
        <v>3.5</v>
      </c>
      <c r="Z88" s="82">
        <f t="shared" si="17"/>
        <v>12.8</v>
      </c>
      <c r="AA88" s="82">
        <f t="shared" si="17"/>
        <v>14.6</v>
      </c>
      <c r="AB88" s="82">
        <f t="shared" si="17"/>
        <v>3</v>
      </c>
      <c r="AC88" s="116">
        <f t="shared" si="17"/>
        <v>1.1000000000000001</v>
      </c>
      <c r="AD88" s="121">
        <f t="shared" si="17"/>
        <v>3.9200000000000004</v>
      </c>
      <c r="AE88" s="82">
        <f t="shared" si="17"/>
        <v>2.79</v>
      </c>
      <c r="AF88" s="82">
        <f t="shared" si="17"/>
        <v>0</v>
      </c>
      <c r="AG88" s="82">
        <f t="shared" si="17"/>
        <v>3.375</v>
      </c>
      <c r="AH88" s="82">
        <f t="shared" si="17"/>
        <v>6.2249999999999996</v>
      </c>
      <c r="AI88" s="82">
        <f t="shared" si="17"/>
        <v>6.1</v>
      </c>
      <c r="AJ88" s="82">
        <f t="shared" si="17"/>
        <v>1.5</v>
      </c>
      <c r="AK88" s="82">
        <f t="shared" si="17"/>
        <v>0</v>
      </c>
      <c r="AL88" s="82">
        <f t="shared" si="17"/>
        <v>0</v>
      </c>
      <c r="AM88" s="82">
        <f t="shared" ref="AM88:BS88" si="18">SUM(AM3:AM86)</f>
        <v>0.75</v>
      </c>
      <c r="AN88" s="82">
        <f t="shared" si="18"/>
        <v>0.8</v>
      </c>
      <c r="AO88" s="82">
        <f t="shared" si="18"/>
        <v>1.6</v>
      </c>
      <c r="AP88" s="82">
        <f t="shared" si="18"/>
        <v>6.875</v>
      </c>
      <c r="AQ88" s="82">
        <f t="shared" si="18"/>
        <v>1</v>
      </c>
      <c r="AR88" s="82">
        <f t="shared" si="18"/>
        <v>7.7</v>
      </c>
      <c r="AS88" s="82">
        <f t="shared" si="18"/>
        <v>7.2749999999999995</v>
      </c>
      <c r="AT88" s="82">
        <f t="shared" si="18"/>
        <v>0</v>
      </c>
      <c r="AU88" s="82">
        <f t="shared" si="18"/>
        <v>1</v>
      </c>
      <c r="AV88" s="82">
        <f t="shared" si="18"/>
        <v>1</v>
      </c>
      <c r="AW88" s="82">
        <f t="shared" si="18"/>
        <v>1</v>
      </c>
      <c r="AX88" s="116">
        <f t="shared" si="18"/>
        <v>0</v>
      </c>
      <c r="AY88" s="121">
        <f t="shared" si="18"/>
        <v>0.7</v>
      </c>
      <c r="AZ88" s="82">
        <f t="shared" si="18"/>
        <v>0.9</v>
      </c>
      <c r="BA88" s="82">
        <f t="shared" si="18"/>
        <v>0</v>
      </c>
      <c r="BB88" s="82">
        <f t="shared" si="18"/>
        <v>0</v>
      </c>
      <c r="BC88" s="82">
        <f t="shared" si="18"/>
        <v>0.63750000000000007</v>
      </c>
      <c r="BD88" s="82">
        <f t="shared" si="18"/>
        <v>0.3</v>
      </c>
      <c r="BE88" s="82">
        <f t="shared" si="18"/>
        <v>0</v>
      </c>
      <c r="BF88" s="82">
        <f t="shared" si="18"/>
        <v>0</v>
      </c>
      <c r="BG88" s="82">
        <f t="shared" si="18"/>
        <v>0</v>
      </c>
      <c r="BH88" s="82">
        <f t="shared" si="18"/>
        <v>0</v>
      </c>
      <c r="BI88" s="82">
        <f t="shared" si="18"/>
        <v>0</v>
      </c>
      <c r="BJ88" s="82">
        <f t="shared" si="18"/>
        <v>0</v>
      </c>
      <c r="BK88" s="82">
        <f t="shared" si="18"/>
        <v>1.9500000000000002</v>
      </c>
      <c r="BL88" s="82">
        <f t="shared" si="18"/>
        <v>0</v>
      </c>
      <c r="BM88" s="82">
        <f t="shared" si="18"/>
        <v>1.05</v>
      </c>
      <c r="BN88" s="82">
        <f t="shared" si="18"/>
        <v>5.7750000000000012</v>
      </c>
      <c r="BO88" s="82">
        <f t="shared" si="18"/>
        <v>2.6749999999999998</v>
      </c>
      <c r="BP88" s="82">
        <f t="shared" si="18"/>
        <v>0</v>
      </c>
      <c r="BQ88" s="82">
        <f t="shared" si="18"/>
        <v>0</v>
      </c>
      <c r="BR88" s="82">
        <f t="shared" si="18"/>
        <v>0</v>
      </c>
      <c r="BS88" s="82">
        <f t="shared" si="18"/>
        <v>0</v>
      </c>
      <c r="BU88" s="78" t="s">
        <v>429</v>
      </c>
      <c r="BV88" s="79">
        <v>0.16</v>
      </c>
      <c r="BW88" s="79">
        <v>0</v>
      </c>
      <c r="BX88" s="79">
        <v>0.16</v>
      </c>
      <c r="BY88" s="78" t="s">
        <v>449</v>
      </c>
      <c r="BZ88" s="79">
        <v>1</v>
      </c>
      <c r="CA88" s="79">
        <v>20</v>
      </c>
      <c r="CB88" s="80">
        <v>0.5</v>
      </c>
      <c r="CC88" s="79">
        <v>0</v>
      </c>
    </row>
    <row r="89" spans="1:81" x14ac:dyDescent="0.3">
      <c r="A89" s="133" t="s">
        <v>586</v>
      </c>
      <c r="G89" s="118"/>
      <c r="H89" s="131"/>
      <c r="I89" s="129"/>
      <c r="AB89" s="118"/>
      <c r="AC89" s="131"/>
      <c r="AD89" s="131"/>
      <c r="AE89" s="129"/>
      <c r="BU89" s="78" t="s">
        <v>439</v>
      </c>
      <c r="BV89" s="79">
        <v>0.1</v>
      </c>
      <c r="BW89" s="79">
        <v>0</v>
      </c>
      <c r="BX89" s="79">
        <v>0.1</v>
      </c>
    </row>
    <row r="90" spans="1:81" x14ac:dyDescent="0.3">
      <c r="G90" s="118"/>
      <c r="H90" s="131"/>
      <c r="I90" s="129"/>
      <c r="AB90" s="118"/>
      <c r="AC90" s="131"/>
      <c r="AD90" s="131"/>
      <c r="AE90" s="129"/>
      <c r="BU90" s="84" t="s">
        <v>440</v>
      </c>
      <c r="BV90" s="79">
        <v>0.25</v>
      </c>
      <c r="BW90" s="79">
        <v>0</v>
      </c>
      <c r="BX90" s="79">
        <v>0.25</v>
      </c>
    </row>
    <row r="91" spans="1:81" x14ac:dyDescent="0.3">
      <c r="G91" s="118"/>
      <c r="H91" s="131"/>
      <c r="I91" s="129"/>
      <c r="AB91" s="118"/>
      <c r="AC91" s="131"/>
      <c r="AD91" s="131"/>
      <c r="AE91" s="129"/>
      <c r="BU91" s="84" t="s">
        <v>442</v>
      </c>
      <c r="BV91" s="79">
        <v>0.25</v>
      </c>
      <c r="BW91" s="79">
        <v>0</v>
      </c>
      <c r="BX91" s="79">
        <v>0.25</v>
      </c>
    </row>
    <row r="92" spans="1:81" x14ac:dyDescent="0.3">
      <c r="G92" s="118"/>
      <c r="H92" s="131"/>
      <c r="I92" s="129"/>
      <c r="AB92" s="118"/>
      <c r="AC92" s="131"/>
      <c r="AD92" s="131"/>
      <c r="AE92" s="129"/>
      <c r="BU92" s="84" t="s">
        <v>443</v>
      </c>
      <c r="BV92" s="79">
        <v>0.25</v>
      </c>
      <c r="BW92" s="79">
        <v>0</v>
      </c>
      <c r="BX92" s="79">
        <v>0.25</v>
      </c>
    </row>
    <row r="93" spans="1:81" x14ac:dyDescent="0.3">
      <c r="G93" s="118"/>
      <c r="H93" s="131"/>
      <c r="I93" s="129"/>
      <c r="AB93" s="118"/>
      <c r="AC93" s="131"/>
      <c r="AD93" s="131"/>
      <c r="AE93" s="129"/>
      <c r="BU93" s="84" t="s">
        <v>444</v>
      </c>
      <c r="BV93" s="79">
        <v>1</v>
      </c>
      <c r="BW93" s="79">
        <v>0</v>
      </c>
      <c r="BX93" s="79">
        <v>1</v>
      </c>
    </row>
    <row r="94" spans="1:81" x14ac:dyDescent="0.3">
      <c r="G94" s="118"/>
      <c r="H94" s="131"/>
      <c r="I94" s="129"/>
      <c r="AB94" s="118"/>
      <c r="AC94" s="131"/>
      <c r="AD94" s="131"/>
      <c r="AE94" s="129"/>
      <c r="BU94" s="84" t="s">
        <v>515</v>
      </c>
      <c r="BV94" s="79">
        <v>0.25</v>
      </c>
      <c r="BW94" s="79">
        <v>0</v>
      </c>
      <c r="BX94" s="79">
        <v>0.25</v>
      </c>
    </row>
    <row r="95" spans="1:81" x14ac:dyDescent="0.3">
      <c r="G95" s="118"/>
      <c r="H95" s="131"/>
      <c r="I95" s="129"/>
      <c r="AB95" s="118"/>
      <c r="AC95" s="131"/>
      <c r="AD95" s="131"/>
      <c r="AE95" s="129"/>
      <c r="BU95" s="84" t="s">
        <v>517</v>
      </c>
      <c r="BV95" s="79">
        <v>0.46</v>
      </c>
      <c r="BW95" s="79">
        <v>0</v>
      </c>
      <c r="BX95" s="79">
        <v>0.46</v>
      </c>
    </row>
    <row r="96" spans="1:81" x14ac:dyDescent="0.3">
      <c r="G96" s="118"/>
      <c r="H96" s="131"/>
      <c r="I96" s="129"/>
      <c r="AB96" s="118"/>
      <c r="AC96" s="131"/>
      <c r="AD96" s="131"/>
      <c r="AE96" s="129"/>
      <c r="BU96" s="84" t="s">
        <v>445</v>
      </c>
      <c r="BV96" s="79">
        <v>0.02</v>
      </c>
      <c r="BW96" s="79">
        <v>0</v>
      </c>
      <c r="BX96" s="79">
        <v>0.02</v>
      </c>
    </row>
    <row r="97" spans="1:76" x14ac:dyDescent="0.3">
      <c r="A97" s="83"/>
      <c r="F97" s="83"/>
      <c r="G97" s="118"/>
      <c r="H97" s="131"/>
      <c r="I97" s="129"/>
      <c r="AC97" s="132"/>
      <c r="AD97" s="131"/>
      <c r="AE97" s="129"/>
      <c r="AX97" s="83"/>
      <c r="AY97" s="83"/>
      <c r="BU97" s="84" t="s">
        <v>446</v>
      </c>
      <c r="BV97" s="79">
        <v>0.13</v>
      </c>
      <c r="BW97" s="79">
        <v>0</v>
      </c>
      <c r="BX97" s="79">
        <v>0.13</v>
      </c>
    </row>
    <row r="98" spans="1:76" x14ac:dyDescent="0.3">
      <c r="A98" s="83"/>
      <c r="F98" s="83"/>
      <c r="H98" s="130"/>
      <c r="I98" s="83"/>
      <c r="AC98" s="83"/>
      <c r="AD98" s="130"/>
      <c r="AX98" s="83"/>
      <c r="AY98" s="83"/>
      <c r="BU98" s="84" t="s">
        <v>447</v>
      </c>
      <c r="BV98" s="79">
        <v>6.25E-2</v>
      </c>
      <c r="BW98" s="79">
        <v>0</v>
      </c>
      <c r="BX98" s="79">
        <v>6.25E-2</v>
      </c>
    </row>
    <row r="99" spans="1:76" x14ac:dyDescent="0.3">
      <c r="A99" s="83"/>
      <c r="F99" s="83"/>
      <c r="H99" s="83"/>
      <c r="I99" s="83"/>
      <c r="AC99" s="83"/>
      <c r="AD99" s="83"/>
      <c r="AX99" s="83"/>
      <c r="AY99" s="83"/>
      <c r="BU99" s="85" t="s">
        <v>448</v>
      </c>
      <c r="BV99" s="79">
        <v>0.06</v>
      </c>
      <c r="BW99" s="79">
        <v>0</v>
      </c>
      <c r="BX99" s="79">
        <v>0.06</v>
      </c>
    </row>
    <row r="100" spans="1:76" x14ac:dyDescent="0.3">
      <c r="A100" s="83"/>
      <c r="F100" s="83"/>
      <c r="H100" s="83"/>
      <c r="I100" s="83"/>
      <c r="AC100" s="83"/>
      <c r="AD100" s="83"/>
      <c r="AX100" s="83"/>
      <c r="AY100" s="83"/>
      <c r="BU100" s="84" t="s">
        <v>449</v>
      </c>
      <c r="BV100" s="79">
        <v>0.02</v>
      </c>
      <c r="BW100" s="79">
        <v>0</v>
      </c>
      <c r="BX100" s="79">
        <v>0.02</v>
      </c>
    </row>
    <row r="101" spans="1:76" x14ac:dyDescent="0.3">
      <c r="A101" s="83"/>
      <c r="F101" s="83"/>
      <c r="H101" s="83"/>
      <c r="I101" s="83"/>
      <c r="AC101" s="83"/>
      <c r="AD101" s="83"/>
      <c r="AX101" s="83"/>
      <c r="AY101" s="83"/>
      <c r="BU101" s="84" t="s">
        <v>519</v>
      </c>
      <c r="BV101" s="79">
        <v>0.05</v>
      </c>
      <c r="BW101" s="79">
        <v>0</v>
      </c>
      <c r="BX101" s="79">
        <v>0.05</v>
      </c>
    </row>
    <row r="102" spans="1:76" x14ac:dyDescent="0.3">
      <c r="A102" s="83"/>
      <c r="F102" s="83"/>
      <c r="H102" s="83"/>
      <c r="I102" s="83"/>
      <c r="AC102" s="83"/>
      <c r="AD102" s="83"/>
      <c r="AX102" s="83"/>
      <c r="AY102" s="83"/>
      <c r="BU102" s="84" t="s">
        <v>450</v>
      </c>
      <c r="BV102" s="79">
        <v>0.01</v>
      </c>
      <c r="BW102" s="79">
        <v>0</v>
      </c>
      <c r="BX102" s="79">
        <v>0.01</v>
      </c>
    </row>
    <row r="103" spans="1:76" x14ac:dyDescent="0.3">
      <c r="A103" s="83"/>
      <c r="F103" s="83"/>
      <c r="H103" s="83"/>
      <c r="I103" s="83"/>
      <c r="AC103" s="83"/>
      <c r="AD103" s="83"/>
      <c r="AX103" s="83"/>
      <c r="AY103" s="83"/>
      <c r="BU103" s="84" t="s">
        <v>451</v>
      </c>
      <c r="BV103" s="79">
        <v>2</v>
      </c>
      <c r="BW103" s="79">
        <v>0.5</v>
      </c>
      <c r="BX103" s="79">
        <v>2.5</v>
      </c>
    </row>
    <row r="104" spans="1:76" x14ac:dyDescent="0.3">
      <c r="A104" s="83"/>
      <c r="F104" s="83"/>
      <c r="H104" s="83"/>
      <c r="I104" s="83"/>
      <c r="AC104" s="83"/>
      <c r="AD104" s="83"/>
      <c r="AX104" s="83"/>
      <c r="AY104" s="83"/>
      <c r="BU104" s="84" t="s">
        <v>520</v>
      </c>
      <c r="BV104" s="79">
        <v>0.08</v>
      </c>
      <c r="BW104" s="79">
        <v>0</v>
      </c>
      <c r="BX104" s="79">
        <v>0.08</v>
      </c>
    </row>
    <row r="105" spans="1:76" x14ac:dyDescent="0.3">
      <c r="A105" s="83"/>
      <c r="F105" s="83"/>
      <c r="H105" s="83"/>
      <c r="I105" s="83"/>
      <c r="AC105" s="83"/>
      <c r="AD105" s="83"/>
      <c r="AX105" s="83"/>
      <c r="AY105" s="83"/>
      <c r="BU105" s="84" t="s">
        <v>452</v>
      </c>
      <c r="BV105" s="79">
        <v>0.05</v>
      </c>
      <c r="BW105" s="79">
        <v>0</v>
      </c>
      <c r="BX105" s="79">
        <v>0.05</v>
      </c>
    </row>
    <row r="106" spans="1:76" x14ac:dyDescent="0.3">
      <c r="A106" s="83"/>
      <c r="F106" s="83"/>
      <c r="H106" s="83"/>
      <c r="I106" s="83"/>
      <c r="AC106" s="83"/>
      <c r="AD106" s="83"/>
      <c r="AX106" s="83"/>
      <c r="AY106" s="83"/>
      <c r="BU106" s="86" t="s">
        <v>453</v>
      </c>
      <c r="BV106" s="79">
        <v>53.747499999999995</v>
      </c>
      <c r="BW106" s="79">
        <v>10.75</v>
      </c>
      <c r="BX106" s="79">
        <v>64.497500000000002</v>
      </c>
    </row>
    <row r="107" spans="1:76" x14ac:dyDescent="0.3">
      <c r="A107" s="83"/>
      <c r="F107" s="83"/>
      <c r="H107" s="83"/>
      <c r="I107" s="83"/>
      <c r="AC107" s="83"/>
      <c r="AD107" s="83"/>
      <c r="AX107" s="83"/>
      <c r="AY107" s="83"/>
      <c r="BU107" s="87" t="s">
        <v>521</v>
      </c>
      <c r="BV107" s="87"/>
      <c r="BW107" s="87"/>
      <c r="BX107" s="87"/>
    </row>
    <row r="108" spans="1:76" x14ac:dyDescent="0.3">
      <c r="A108" s="83"/>
      <c r="F108" s="83"/>
      <c r="H108" s="83"/>
      <c r="I108" s="83"/>
      <c r="AC108" s="83"/>
      <c r="AD108" s="83"/>
      <c r="AX108" s="83"/>
      <c r="AY108" s="83"/>
      <c r="BU108" s="88" t="s">
        <v>454</v>
      </c>
      <c r="BV108" s="79"/>
      <c r="BW108" s="79"/>
      <c r="BX108" s="79"/>
    </row>
    <row r="109" spans="1:76" x14ac:dyDescent="0.3">
      <c r="A109" s="83"/>
      <c r="F109" s="83"/>
      <c r="H109" s="83"/>
      <c r="I109" s="83"/>
      <c r="AC109" s="83"/>
      <c r="AD109" s="83"/>
      <c r="AX109" s="83"/>
      <c r="AY109" s="83"/>
      <c r="BU109" s="89" t="s">
        <v>455</v>
      </c>
      <c r="BV109" s="89"/>
      <c r="BW109" s="89"/>
      <c r="BX109" s="89"/>
    </row>
    <row r="110" spans="1:76" x14ac:dyDescent="0.3">
      <c r="A110" s="83"/>
      <c r="F110" s="83"/>
      <c r="H110" s="83"/>
      <c r="I110" s="83"/>
      <c r="AC110" s="83"/>
      <c r="AD110" s="83"/>
      <c r="AX110" s="83"/>
      <c r="AY110" s="83"/>
      <c r="BU110" s="90" t="s">
        <v>456</v>
      </c>
      <c r="BV110" s="90"/>
      <c r="BW110" s="90"/>
      <c r="BX110" s="90"/>
    </row>
    <row r="111" spans="1:76" ht="409.5" customHeight="1" x14ac:dyDescent="0.3">
      <c r="A111" s="83"/>
      <c r="F111" s="83"/>
      <c r="H111" s="83"/>
      <c r="I111" s="83"/>
      <c r="AC111" s="83"/>
      <c r="AD111" s="83"/>
      <c r="AX111" s="83"/>
      <c r="AY111" s="83"/>
      <c r="BU111" s="91" t="s">
        <v>457</v>
      </c>
      <c r="BV111" s="91"/>
      <c r="BW111" s="91"/>
      <c r="BX111" s="91"/>
    </row>
    <row r="112" spans="1:76" ht="14.5" x14ac:dyDescent="0.35">
      <c r="A112" s="83"/>
      <c r="F112" s="83"/>
      <c r="H112" s="83"/>
      <c r="I112" s="83"/>
      <c r="AC112" s="83"/>
      <c r="AD112" s="83"/>
      <c r="AX112" s="83"/>
      <c r="AY112" s="83"/>
      <c r="BU112" s="92"/>
      <c r="BV112" s="92"/>
      <c r="BW112" s="92"/>
      <c r="BX112" s="92"/>
    </row>
    <row r="113" spans="1:76" x14ac:dyDescent="0.3">
      <c r="A113" s="83"/>
      <c r="F113" s="83"/>
      <c r="H113" s="83"/>
      <c r="I113" s="83"/>
      <c r="AC113" s="83"/>
      <c r="AD113" s="83"/>
      <c r="AX113" s="83"/>
      <c r="AY113" s="83"/>
      <c r="BU113" s="93"/>
      <c r="BV113" s="93"/>
      <c r="BW113" s="93"/>
      <c r="BX113" s="93"/>
    </row>
  </sheetData>
  <mergeCells count="7">
    <mergeCell ref="A1:A2"/>
    <mergeCell ref="BV1:BX1"/>
    <mergeCell ref="E1:H1"/>
    <mergeCell ref="B1:C1"/>
    <mergeCell ref="K1:AC1"/>
    <mergeCell ref="AD1:AX1"/>
    <mergeCell ref="AY1:BS1"/>
  </mergeCells>
  <conditionalFormatting sqref="A87:BS88 D79 AH37:BS37 H37:AF37 G84:G86 H38:BS48 A50:D50 H80:BS86 A80:F86 A3:BS5 A77:F78 G6:G82 A6:F47 H50:BS78 A51:F73 A74:D76 F74:F76 H6:BS34 H36:BS36 AP35:BS35 H35:AN35 A48:D48 F48:F50">
    <cfRule type="expression" dxfId="4" priority="110">
      <formula>MOD(ROW(),2)=0</formula>
    </cfRule>
  </conditionalFormatting>
  <conditionalFormatting sqref="A49:E49 E50 H49:XFD49 E48">
    <cfRule type="expression" dxfId="3" priority="108">
      <formula>MOD(ROW(),2)=0</formula>
    </cfRule>
  </conditionalFormatting>
  <conditionalFormatting sqref="A79:C79 H79:BS79 E79:F79">
    <cfRule type="expression" dxfId="2" priority="25">
      <formula>MOD(ROW(),2)=0</formula>
    </cfRule>
  </conditionalFormatting>
  <conditionalFormatting sqref="G83">
    <cfRule type="expression" dxfId="1" priority="2">
      <formula>MOD(ROW(),2)=0</formula>
    </cfRule>
  </conditionalFormatting>
  <conditionalFormatting sqref="E74:E76">
    <cfRule type="expression" dxfId="0" priority="1">
      <formula>MOD(ROW(),2)=0</formula>
    </cfRule>
  </conditionalFormatting>
  <pageMargins left="0.25" right="0.25" top="0.25" bottom="0.25" header="0.50980314960629902" footer="0.50980314960629902"/>
  <pageSetup scale="73" orientation="landscape" r:id="rId1"/>
  <headerFooter alignWithMargins="0"/>
  <colBreaks count="3" manualBreakCount="3">
    <brk id="8" max="1048575" man="1"/>
    <brk id="29" max="100" man="1"/>
    <brk id="50" max="100" man="1"/>
  </colBreaks>
  <ignoredErrors>
    <ignoredError sqref="H6 H53 H80 H58 H20:H24 H37 E5 E20 E45 H34 H69 H50 E35:E36 E62 H64:H67 H16:H17 H9:H14 H45:H46 E16 H25 H42:H43 E8:E11 H5 G44 G46 H51 H27:H28 G70" formulaRange="1"/>
    <ignoredError sqref="H15 E4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Master + Edits</vt:lpstr>
      <vt:lpstr>2023 Municipal Staffing</vt:lpstr>
      <vt:lpstr>'2023 Municipal Staffing'!Print_Area</vt:lpstr>
      <vt:lpstr>'2023 Municipal Staffing'!Print_Titles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Dieckman, Paige</dc:creator>
  <cp:lastModifiedBy>Gonia, Cindy</cp:lastModifiedBy>
  <cp:lastPrinted>2020-03-23T15:06:10Z</cp:lastPrinted>
  <dcterms:created xsi:type="dcterms:W3CDTF">2015-03-25T20:13:13Z</dcterms:created>
  <dcterms:modified xsi:type="dcterms:W3CDTF">2024-04-10T18:00:51Z</dcterms:modified>
</cp:coreProperties>
</file>